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1"/>
  </bookViews>
  <sheets>
    <sheet name="（１）記入例" sheetId="1" r:id="rId1"/>
    <sheet name="（２）団体結成・継続届" sheetId="2" r:id="rId2"/>
    <sheet name="（３）部員名簿" sheetId="3" r:id="rId3"/>
    <sheet name="（４）職員管理用（入力不要）" sheetId="4" r:id="rId4"/>
  </sheets>
  <definedNames>
    <definedName name="_xlfn.COUNTIFS" hidden="1">#NAME?</definedName>
    <definedName name="_xlnm.Print_Area" localSheetId="0">'（１）記入例'!$A$1:$AP$120</definedName>
    <definedName name="_xlnm.Print_Area" localSheetId="1">'（２）団体結成・継続届'!$A$1:$AB$113</definedName>
    <definedName name="_xlnm.Print_Area" localSheetId="2">'（３）部員名簿'!$A$1:$H$238</definedName>
  </definedNames>
  <calcPr fullCalcOnLoad="1"/>
</workbook>
</file>

<file path=xl/sharedStrings.xml><?xml version="1.0" encoding="utf-8"?>
<sst xmlns="http://schemas.openxmlformats.org/spreadsheetml/2006/main" count="429" uniqueCount="172">
  <si>
    <t>氏名</t>
  </si>
  <si>
    <t>届</t>
  </si>
  <si>
    <t>団　体</t>
  </si>
  <si>
    <t>下記のとおり団体の</t>
  </si>
  <si>
    <t>をしますので、お届けします。</t>
  </si>
  <si>
    <t>学部</t>
  </si>
  <si>
    <t>学科</t>
  </si>
  <si>
    <t>年</t>
  </si>
  <si>
    <t>氏</t>
  </si>
  <si>
    <t>名</t>
  </si>
  <si>
    <t>）</t>
  </si>
  <si>
    <t>団　体　名</t>
  </si>
  <si>
    <t>目　　的</t>
  </si>
  <si>
    <t>顧問（指導）教員</t>
  </si>
  <si>
    <t>確　認　欄</t>
  </si>
  <si>
    <t>所属</t>
  </si>
  <si>
    <t>職名</t>
  </si>
  <si>
    <t>（具体的に）</t>
  </si>
  <si>
    <t>活動内容</t>
  </si>
  <si>
    <t>役</t>
  </si>
  <si>
    <t>名</t>
  </si>
  <si>
    <t>員</t>
  </si>
  <si>
    <t>氏　　　　　名</t>
  </si>
  <si>
    <t>学　部</t>
  </si>
  <si>
    <t>性　別</t>
  </si>
  <si>
    <t>１年</t>
  </si>
  <si>
    <t>２年</t>
  </si>
  <si>
    <t>３年</t>
  </si>
  <si>
    <t>４年</t>
  </si>
  <si>
    <t>５年</t>
  </si>
  <si>
    <t>６年</t>
  </si>
  <si>
    <t>合計</t>
  </si>
  <si>
    <t>男</t>
  </si>
  <si>
    <t>女</t>
  </si>
  <si>
    <t>人文</t>
  </si>
  <si>
    <t>教育</t>
  </si>
  <si>
    <t>経済</t>
  </si>
  <si>
    <t>理</t>
  </si>
  <si>
    <t>農</t>
  </si>
  <si>
    <t>センター長</t>
  </si>
  <si>
    <t>医</t>
  </si>
  <si>
    <t>工</t>
  </si>
  <si>
    <t>構</t>
  </si>
  <si>
    <t>成</t>
  </si>
  <si>
    <t>人</t>
  </si>
  <si>
    <t>※　部　員　名　簿　は　別　紙　の　と　お　り</t>
  </si>
  <si>
    <t>活</t>
  </si>
  <si>
    <t>曜　日</t>
  </si>
  <si>
    <t>時　間</t>
  </si>
  <si>
    <t>活　動　場　所</t>
  </si>
  <si>
    <t>備考（活動内容）</t>
  </si>
  <si>
    <t>間</t>
  </si>
  <si>
    <t>行</t>
  </si>
  <si>
    <t>事</t>
  </si>
  <si>
    <t>予</t>
  </si>
  <si>
    <t>定</t>
  </si>
  <si>
    <t>期　　日</t>
  </si>
  <si>
    <t>行　　事　　名</t>
  </si>
  <si>
    <t>場　　　所</t>
  </si>
  <si>
    <t>週</t>
  </si>
  <si>
    <t>動</t>
  </si>
  <si>
    <t>定</t>
  </si>
  <si>
    <t>　なお、本団体は特定の政党を支持し、若しくはこれに反対するための政治活動</t>
  </si>
  <si>
    <t>　又は特定の宗教のための宗教活動は行わないことを誓約いたします。</t>
  </si>
  <si>
    <t>学年</t>
  </si>
  <si>
    <t>機　構　長</t>
  </si>
  <si>
    <t>部　　　長</t>
  </si>
  <si>
    <t>課　　　長</t>
  </si>
  <si>
    <t>副　課　長</t>
  </si>
  <si>
    <t>係　　　長</t>
  </si>
  <si>
    <t>係　　　員</t>
  </si>
  <si>
    <t>教育学生担当副学長　　殿</t>
  </si>
  <si>
    <t>部　　　　員　　　　名　　　　簿</t>
  </si>
  <si>
    <t>～</t>
  </si>
  <si>
    <t>～</t>
  </si>
  <si>
    <t>氏名</t>
  </si>
  <si>
    <t>性別</t>
  </si>
  <si>
    <t>学部名</t>
  </si>
  <si>
    <t>年次</t>
  </si>
  <si>
    <t>電話番号</t>
  </si>
  <si>
    <t>父母等電話</t>
  </si>
  <si>
    <t>※”役職名”がある場合、記入すること（主将・主務・マネージャー等）</t>
  </si>
  <si>
    <t>大学院</t>
  </si>
  <si>
    <t>（連絡責任者）</t>
  </si>
  <si>
    <t>責任者</t>
  </si>
  <si>
    <t>副責任者</t>
  </si>
  <si>
    <t>成績・結果</t>
  </si>
  <si>
    <t>大会・行事等開催予定</t>
  </si>
  <si>
    <t>名称</t>
  </si>
  <si>
    <t>主催団体名</t>
  </si>
  <si>
    <t>日時</t>
  </si>
  <si>
    <t>場所</t>
  </si>
  <si>
    <t>参加者数</t>
  </si>
  <si>
    <t>大会等名称</t>
  </si>
  <si>
    <t>開催日</t>
  </si>
  <si>
    <t>会場</t>
  </si>
  <si>
    <t>活動内容</t>
  </si>
  <si>
    <t>曜日</t>
  </si>
  <si>
    <t>時間</t>
  </si>
  <si>
    <t>週　間　活　動　予　定</t>
  </si>
  <si>
    <t>大　会　等　結　果　報　告</t>
  </si>
  <si>
    <t>国際</t>
  </si>
  <si>
    <t>共獣</t>
  </si>
  <si>
    <t>令和　　　　年　　　　月　　　　日</t>
  </si>
  <si>
    <t>※”役職名”はある場合に、記入（主将・主務・マネージャー等）　</t>
  </si>
  <si>
    <r>
      <t>※全ての事項を</t>
    </r>
    <r>
      <rPr>
        <b/>
        <u val="single"/>
        <sz val="11"/>
        <rFont val="ＭＳ Ｐゴシック"/>
        <family val="3"/>
      </rPr>
      <t>漏れなく記入してください。</t>
    </r>
  </si>
  <si>
    <t>父母等電話（固定電話可）</t>
  </si>
  <si>
    <t>役職名
（なければ空欄）</t>
  </si>
  <si>
    <t>サークル名</t>
  </si>
  <si>
    <t>フリガナ</t>
  </si>
  <si>
    <t>顧問</t>
  </si>
  <si>
    <t>責任者</t>
  </si>
  <si>
    <t>公式メールアドレス</t>
  </si>
  <si>
    <t>学部略称</t>
  </si>
  <si>
    <t>携帯電話</t>
  </si>
  <si>
    <t>メールアドレス①</t>
  </si>
  <si>
    <t>副責任者</t>
  </si>
  <si>
    <t>メールアドレス②</t>
  </si>
  <si>
    <t>目　　的</t>
  </si>
  <si>
    <t>活動内容</t>
  </si>
  <si>
    <t>男</t>
  </si>
  <si>
    <t>女</t>
  </si>
  <si>
    <t>（ＴＥＬ：</t>
  </si>
  <si>
    <t>（メールアドレス：　　　　　　　　　　　　　　　　　　　　　　　　　）</t>
  </si>
  <si>
    <t>経済</t>
  </si>
  <si>
    <t>継　　　続</t>
  </si>
  <si>
    <t>人文</t>
  </si>
  <si>
    <t>山大　花子</t>
  </si>
  <si>
    <t>123-4567-8901</t>
  </si>
  <si>
    <t>テニス同好会</t>
  </si>
  <si>
    <t>教授</t>
  </si>
  <si>
    <t>山大　太郎</t>
  </si>
  <si>
    <t>123-4567-8910</t>
  </si>
  <si>
    <t>火</t>
  </si>
  <si>
    <t>木</t>
  </si>
  <si>
    <t>テニスコート</t>
  </si>
  <si>
    <t>テニスコート</t>
  </si>
  <si>
    <t>テニスコートでの練習・筋トレ</t>
  </si>
  <si>
    <t>テニスを通じて適度な運動を行い、部員同士の仲も深める。</t>
  </si>
  <si>
    <t>テニスコートでの練習、筋トレ、他校との練習試合を主に行う。</t>
  </si>
  <si>
    <t>第２回山大カップ</t>
  </si>
  <si>
    <t>山口大学</t>
  </si>
  <si>
    <t>山口大学テニスコート</t>
  </si>
  <si>
    <t>約１０名</t>
  </si>
  <si>
    <t>第３回山口選手権</t>
  </si>
  <si>
    <t>山口県</t>
  </si>
  <si>
    <t>山口県テニスコート</t>
  </si>
  <si>
    <t>約２０名</t>
  </si>
  <si>
    <t>令和２年３月１日</t>
  </si>
  <si>
    <t>令和　　２年　　１月　　　１日</t>
  </si>
  <si>
    <t>第１回山大カップ</t>
  </si>
  <si>
    <t>第２回山口選手権</t>
  </si>
  <si>
    <t>令和元年３月１日</t>
  </si>
  <si>
    <t>令和元年４月１日</t>
  </si>
  <si>
    <t>優勝</t>
  </si>
  <si>
    <t>初戦敗退</t>
  </si>
  <si>
    <t>令和２年４月ごろ</t>
  </si>
  <si>
    <t>（作成日もしくは、情報更新日）</t>
  </si>
  <si>
    <r>
      <t>フリガナ</t>
    </r>
    <r>
      <rPr>
        <sz val="8"/>
        <rFont val="ＭＳ Ｐゴシック"/>
        <family val="3"/>
      </rPr>
      <t>（入力不要）</t>
    </r>
  </si>
  <si>
    <t>公式メールアドレス</t>
  </si>
  <si>
    <t>yamadai@yamaguchi-u.ac.jp</t>
  </si>
  <si>
    <t>yamajiro@yamaguchi-u.ac.jp</t>
  </si>
  <si>
    <r>
      <t xml:space="preserve">学籍番号
</t>
    </r>
    <r>
      <rPr>
        <b/>
        <sz val="11"/>
        <rFont val="ＭＳ Ｐゴシック"/>
        <family val="3"/>
      </rPr>
      <t>（</t>
    </r>
    <r>
      <rPr>
        <b/>
        <sz val="11"/>
        <color indexed="8"/>
        <rFont val="ＭＳ Ｐゴシック"/>
        <family val="3"/>
      </rPr>
      <t>ハイフン</t>
    </r>
    <r>
      <rPr>
        <b/>
        <sz val="11"/>
        <color indexed="10"/>
        <rFont val="ＭＳ Ｐゴシック"/>
        <family val="3"/>
      </rPr>
      <t>なし</t>
    </r>
    <r>
      <rPr>
        <b/>
        <sz val="11"/>
        <rFont val="ＭＳ Ｐゴシック"/>
        <family val="3"/>
      </rPr>
      <t>）</t>
    </r>
  </si>
  <si>
    <r>
      <t xml:space="preserve">電話番号
</t>
    </r>
    <r>
      <rPr>
        <sz val="11"/>
        <rFont val="ＭＳ Ｐゴシック"/>
        <family val="3"/>
      </rPr>
      <t>（</t>
    </r>
    <r>
      <rPr>
        <b/>
        <sz val="11"/>
        <color indexed="8"/>
        <rFont val="ＭＳ Ｐゴシック"/>
        <family val="3"/>
      </rPr>
      <t>ハイフン</t>
    </r>
    <r>
      <rPr>
        <b/>
        <sz val="11"/>
        <color indexed="10"/>
        <rFont val="ＭＳ Ｐゴシック"/>
        <family val="3"/>
      </rPr>
      <t>あり</t>
    </r>
    <r>
      <rPr>
        <sz val="11"/>
        <rFont val="ＭＳ Ｐゴシック"/>
        <family val="3"/>
      </rPr>
      <t>）</t>
    </r>
  </si>
  <si>
    <t>山口　花子</t>
  </si>
  <si>
    <t>山口　次郎</t>
  </si>
  <si>
    <t>234-5678-9012</t>
  </si>
  <si>
    <t>主務</t>
  </si>
  <si>
    <t>維新　五郎</t>
  </si>
  <si>
    <t>012-3456-7890</t>
  </si>
  <si>
    <t>bbbb@yamaguchi-u.ac.jp</t>
  </si>
  <si>
    <t>大会等結果報告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</si>
</sst>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5">
    <font>
      <sz val="11"/>
      <name val="ＭＳ Ｐゴシック"/>
      <family val="3"/>
    </font>
    <font>
      <sz val="6"/>
      <name val="ＭＳ Ｐゴシック"/>
      <family val="3"/>
    </font>
    <font>
      <sz val="22"/>
      <name val="ＭＳ Ｐゴシック"/>
      <family val="3"/>
    </font>
    <font>
      <sz val="14"/>
      <name val="ＭＳ Ｐゴシック"/>
      <family val="3"/>
    </font>
    <font>
      <sz val="20"/>
      <name val="ＭＳ Ｐゴシック"/>
      <family val="3"/>
    </font>
    <font>
      <sz val="12"/>
      <name val="ＭＳ Ｐゴシック"/>
      <family val="3"/>
    </font>
    <font>
      <sz val="9"/>
      <name val="ＭＳ Ｐゴシック"/>
      <family val="3"/>
    </font>
    <font>
      <b/>
      <u val="single"/>
      <sz val="11"/>
      <name val="ＭＳ Ｐゴシック"/>
      <family val="3"/>
    </font>
    <font>
      <sz val="8"/>
      <name val="ＭＳ Ｐゴシック"/>
      <family val="3"/>
    </font>
    <font>
      <sz val="11"/>
      <name val="明朝"/>
      <family val="1"/>
    </font>
    <font>
      <b/>
      <sz val="11"/>
      <color indexed="10"/>
      <name val="ＭＳ Ｐゴシック"/>
      <family val="3"/>
    </font>
    <font>
      <b/>
      <sz val="11"/>
      <name val="ＭＳ Ｐゴシック"/>
      <family val="3"/>
    </font>
    <font>
      <b/>
      <sz val="11"/>
      <color indexed="8"/>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8"/>
      <name val="ＭＳ Ｐゴシック"/>
      <family val="3"/>
    </font>
    <font>
      <sz val="14"/>
      <color indexed="8"/>
      <name val="ＭＳ Ｐゴシック"/>
      <family val="3"/>
    </font>
    <font>
      <b/>
      <sz val="14"/>
      <color indexed="10"/>
      <name val="ＭＳ Ｐゴシック"/>
      <family val="3"/>
    </font>
    <font>
      <sz val="14"/>
      <color indexed="8"/>
      <name val="Calibri"/>
      <family val="2"/>
    </font>
    <font>
      <sz val="24"/>
      <color indexed="8"/>
      <name val="ＭＳ Ｐゴシック"/>
      <family val="3"/>
    </font>
    <font>
      <b/>
      <sz val="24"/>
      <color indexed="10"/>
      <name val="ＭＳ Ｐゴシック"/>
      <family val="3"/>
    </font>
    <font>
      <sz val="24"/>
      <color indexed="8"/>
      <name val="Calibri"/>
      <family val="2"/>
    </font>
    <font>
      <b/>
      <sz val="24"/>
      <color indexed="10"/>
      <name val="Calibri"/>
      <family val="2"/>
    </font>
    <font>
      <sz val="12"/>
      <color indexed="8"/>
      <name val="ＭＳ Ｐゴシック"/>
      <family val="3"/>
    </font>
    <font>
      <sz val="11"/>
      <color indexed="8"/>
      <name val="Calibri"/>
      <family val="2"/>
    </font>
    <font>
      <b/>
      <sz val="40"/>
      <color indexed="10"/>
      <name val="ＭＳ Ｐゴシック"/>
      <family val="3"/>
    </font>
    <font>
      <b/>
      <u val="single"/>
      <sz val="14"/>
      <color indexed="10"/>
      <name val="ＭＳ Ｐゴシック"/>
      <family val="3"/>
    </font>
    <font>
      <b/>
      <u val="single"/>
      <sz val="14"/>
      <color indexed="8"/>
      <name val="ＭＳ Ｐゴシック"/>
      <family val="3"/>
    </font>
    <font>
      <b/>
      <sz val="16"/>
      <color indexed="8"/>
      <name val="ＭＳ Ｐゴシック"/>
      <family val="3"/>
    </font>
    <font>
      <b/>
      <sz val="16"/>
      <color indexed="10"/>
      <name val="ＭＳ Ｐゴシック"/>
      <family val="3"/>
    </font>
    <font>
      <b/>
      <sz val="16"/>
      <color indexed="8"/>
      <name val="Calibri"/>
      <family val="2"/>
    </font>
    <font>
      <b/>
      <sz val="12"/>
      <color indexed="8"/>
      <name val="ＭＳ Ｐゴシック"/>
      <family val="3"/>
    </font>
    <font>
      <sz val="12"/>
      <color indexed="8"/>
      <name val="Calibri"/>
      <family val="2"/>
    </font>
    <font>
      <sz val="18"/>
      <color indexed="8"/>
      <name val="ＭＳ Ｐゴシック"/>
      <family val="3"/>
    </font>
    <font>
      <u val="single"/>
      <sz val="18"/>
      <color indexed="8"/>
      <name val="ＭＳ Ｐゴシック"/>
      <family val="3"/>
    </font>
    <font>
      <u val="single"/>
      <sz val="18"/>
      <color indexed="8"/>
      <name val="Calibri"/>
      <family val="2"/>
    </font>
    <font>
      <b/>
      <u val="single"/>
      <sz val="12"/>
      <color indexed="10"/>
      <name val="ＭＳ Ｐゴシック"/>
      <family val="3"/>
    </font>
    <font>
      <b/>
      <sz val="12"/>
      <color indexed="10"/>
      <name val="ＭＳ Ｐゴシック"/>
      <family val="3"/>
    </font>
    <font>
      <b/>
      <sz val="12"/>
      <color indexed="10"/>
      <name val="Calibri"/>
      <family val="2"/>
    </font>
    <font>
      <b/>
      <sz val="12"/>
      <color indexed="8"/>
      <name val="Calibri"/>
      <family val="2"/>
    </font>
    <font>
      <b/>
      <sz val="14"/>
      <color indexed="8"/>
      <name val="ＭＳ Ｐゴシック"/>
      <family val="3"/>
    </font>
    <font>
      <b/>
      <sz val="14"/>
      <color indexed="10"/>
      <name val="Calibri"/>
      <family val="2"/>
    </font>
    <font>
      <b/>
      <u val="single"/>
      <sz val="14"/>
      <color indexed="10"/>
      <name val="HGPｺﾞｼｯｸE"/>
      <family val="3"/>
    </font>
    <font>
      <sz val="11"/>
      <color indexed="9"/>
      <name val="Calibri"/>
      <family val="2"/>
    </font>
    <font>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u val="single"/>
      <sz val="11"/>
      <color theme="1"/>
      <name val="ＭＳ Ｐゴシック"/>
      <family val="3"/>
    </font>
    <font>
      <sz val="11"/>
      <color rgb="FF00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FF66"/>
        <bgColor indexed="64"/>
      </patternFill>
    </fill>
    <fill>
      <patternFill patternType="solid">
        <fgColor rgb="FFFFC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style="medium"/>
      <top style="medium"/>
      <bottom style="medium"/>
    </border>
    <border>
      <left style="dashed"/>
      <right style="thin"/>
      <top style="medium"/>
      <bottom style="medium"/>
    </border>
    <border>
      <left style="thin"/>
      <right style="dashed"/>
      <top style="medium"/>
      <bottom style="medium"/>
    </border>
    <border>
      <left>
        <color indexed="63"/>
      </left>
      <right style="thin"/>
      <top style="medium"/>
      <bottom style="medium"/>
    </border>
    <border>
      <left style="dashed"/>
      <right style="thin"/>
      <top>
        <color indexed="63"/>
      </top>
      <bottom style="thin"/>
    </border>
    <border>
      <left style="thin"/>
      <right style="dashed"/>
      <top>
        <color indexed="63"/>
      </top>
      <bottom style="thin"/>
    </border>
    <border>
      <left style="dashed"/>
      <right style="thin"/>
      <top style="thin"/>
      <bottom style="thin"/>
    </border>
    <border>
      <left style="thin"/>
      <right style="dashed"/>
      <top style="thin"/>
      <bottom style="thin"/>
    </border>
    <border>
      <left style="dashed"/>
      <right style="thin"/>
      <top style="thin"/>
      <bottom>
        <color indexed="63"/>
      </bottom>
    </border>
    <border>
      <left style="thin"/>
      <right style="dashed"/>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dashed"/>
      <top style="medium"/>
      <bottom style="medium"/>
    </border>
    <border>
      <left style="dashed"/>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dashed"/>
      <top style="medium"/>
      <bottom>
        <color indexed="63"/>
      </bottom>
    </border>
    <border>
      <left style="dashed"/>
      <right>
        <color indexed="63"/>
      </right>
      <top style="medium"/>
      <bottom>
        <color indexed="63"/>
      </bottom>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style="dashed"/>
      <top>
        <color indexed="63"/>
      </top>
      <bottom style="thin"/>
    </border>
    <border>
      <left style="dashed"/>
      <right>
        <color indexed="63"/>
      </right>
      <top>
        <color indexed="63"/>
      </top>
      <bottom style="thin"/>
    </border>
    <border>
      <left>
        <color indexed="63"/>
      </left>
      <right style="medium"/>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6" xfId="0" applyFill="1" applyBorder="1" applyAlignment="1" applyProtection="1">
      <alignment/>
      <protection locked="0"/>
    </xf>
    <xf numFmtId="0" fontId="0" fillId="0" borderId="13"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13" xfId="0" applyFont="1" applyFill="1" applyBorder="1" applyAlignment="1">
      <alignment/>
    </xf>
    <xf numFmtId="0" fontId="3" fillId="0" borderId="14"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3" fillId="0" borderId="22" xfId="0" applyFont="1" applyFill="1" applyBorder="1" applyAlignment="1">
      <alignment/>
    </xf>
    <xf numFmtId="0" fontId="3" fillId="0" borderId="23"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3" fillId="0" borderId="0" xfId="0" applyFont="1" applyFill="1" applyAlignment="1">
      <alignment/>
    </xf>
    <xf numFmtId="0" fontId="2" fillId="0" borderId="22" xfId="0" applyFont="1" applyFill="1" applyBorder="1" applyAlignment="1">
      <alignment horizontal="center"/>
    </xf>
    <xf numFmtId="0" fontId="2" fillId="0" borderId="23" xfId="0" applyFont="1" applyFill="1" applyBorder="1" applyAlignment="1">
      <alignment horizontal="center"/>
    </xf>
    <xf numFmtId="0" fontId="0" fillId="0" borderId="22" xfId="0" applyFill="1" applyBorder="1" applyAlignment="1" applyProtection="1">
      <alignment/>
      <protection locked="0"/>
    </xf>
    <xf numFmtId="0" fontId="0" fillId="0" borderId="24" xfId="0" applyFill="1" applyBorder="1" applyAlignment="1" applyProtection="1">
      <alignment/>
      <protection locked="0"/>
    </xf>
    <xf numFmtId="0" fontId="0" fillId="0" borderId="26" xfId="0"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0" fillId="0" borderId="23" xfId="0" applyFill="1" applyBorder="1" applyAlignment="1" applyProtection="1">
      <alignment/>
      <protection locked="0"/>
    </xf>
    <xf numFmtId="0" fontId="0" fillId="0" borderId="25" xfId="0" applyFill="1" applyBorder="1" applyAlignment="1" applyProtection="1">
      <alignment/>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26" xfId="0" applyFill="1" applyBorder="1" applyAlignment="1">
      <alignment horizontal="center"/>
    </xf>
    <xf numFmtId="0" fontId="0" fillId="0" borderId="27" xfId="0" applyFill="1" applyBorder="1" applyAlignment="1">
      <alignment horizontal="center"/>
    </xf>
    <xf numFmtId="0" fontId="4"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28" xfId="0"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6" fillId="0" borderId="34" xfId="0" applyFont="1" applyFill="1" applyBorder="1" applyAlignment="1">
      <alignment horizontal="center" vertical="center"/>
    </xf>
    <xf numFmtId="0" fontId="6" fillId="0" borderId="35" xfId="0" applyFont="1" applyFill="1" applyBorder="1" applyAlignment="1" applyProtection="1">
      <alignment vertical="center"/>
      <protection locked="0"/>
    </xf>
    <xf numFmtId="0" fontId="6" fillId="0" borderId="36" xfId="0" applyFont="1" applyFill="1" applyBorder="1" applyAlignment="1" applyProtection="1">
      <alignment vertical="center"/>
      <protection locked="0"/>
    </xf>
    <xf numFmtId="0" fontId="4" fillId="0" borderId="0" xfId="0" applyFont="1" applyFill="1" applyAlignment="1">
      <alignment horizontal="center"/>
    </xf>
    <xf numFmtId="0" fontId="0" fillId="0" borderId="0" xfId="0" applyFill="1" applyAlignment="1">
      <alignment/>
    </xf>
    <xf numFmtId="0" fontId="0" fillId="0" borderId="0" xfId="0" applyFill="1" applyAlignment="1" applyProtection="1">
      <alignment horizontal="center"/>
      <protection locked="0"/>
    </xf>
    <xf numFmtId="0" fontId="0" fillId="33" borderId="20" xfId="0" applyFill="1" applyBorder="1" applyAlignment="1">
      <alignment/>
    </xf>
    <xf numFmtId="0" fontId="0" fillId="33" borderId="21" xfId="0" applyFill="1" applyBorder="1" applyAlignment="1">
      <alignment/>
    </xf>
    <xf numFmtId="0" fontId="3" fillId="33" borderId="37" xfId="0" applyFont="1" applyFill="1" applyBorder="1" applyAlignment="1">
      <alignment/>
    </xf>
    <xf numFmtId="0" fontId="3" fillId="33" borderId="38" xfId="0" applyFont="1" applyFill="1" applyBorder="1" applyAlignment="1">
      <alignment/>
    </xf>
    <xf numFmtId="0" fontId="3" fillId="33" borderId="37"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3" fillId="33" borderId="41" xfId="0" applyFont="1" applyFill="1" applyBorder="1" applyAlignment="1">
      <alignment horizontal="center"/>
    </xf>
    <xf numFmtId="0" fontId="3" fillId="33" borderId="22" xfId="0" applyFont="1" applyFill="1" applyBorder="1" applyAlignment="1">
      <alignment/>
    </xf>
    <xf numFmtId="0" fontId="3" fillId="33" borderId="23" xfId="0" applyFont="1" applyFill="1" applyBorder="1" applyAlignment="1">
      <alignment/>
    </xf>
    <xf numFmtId="0" fontId="3" fillId="33" borderId="15" xfId="0" applyFont="1" applyFill="1" applyBorder="1" applyAlignment="1">
      <alignment/>
    </xf>
    <xf numFmtId="0" fontId="3" fillId="33" borderId="42" xfId="0" applyFont="1" applyFill="1" applyBorder="1" applyAlignment="1">
      <alignment/>
    </xf>
    <xf numFmtId="0" fontId="3" fillId="33" borderId="43"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3" fillId="33" borderId="44" xfId="0" applyFont="1" applyFill="1" applyBorder="1" applyAlignment="1">
      <alignment/>
    </xf>
    <xf numFmtId="0" fontId="3" fillId="33" borderId="45" xfId="0" applyFont="1" applyFill="1" applyBorder="1" applyAlignment="1">
      <alignment/>
    </xf>
    <xf numFmtId="0" fontId="3" fillId="33" borderId="19" xfId="0" applyFont="1" applyFill="1" applyBorder="1" applyAlignment="1">
      <alignment/>
    </xf>
    <xf numFmtId="0" fontId="3" fillId="33" borderId="10" xfId="0" applyFont="1" applyFill="1" applyBorder="1" applyAlignment="1">
      <alignment/>
    </xf>
    <xf numFmtId="0" fontId="3" fillId="33" borderId="46" xfId="0" applyFont="1" applyFill="1" applyBorder="1" applyAlignment="1">
      <alignment/>
    </xf>
    <xf numFmtId="0" fontId="3" fillId="33" borderId="47" xfId="0" applyFont="1" applyFill="1" applyBorder="1" applyAlignment="1">
      <alignment/>
    </xf>
    <xf numFmtId="0" fontId="3" fillId="33" borderId="12"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3" fillId="33" borderId="39" xfId="0" applyFont="1" applyFill="1" applyBorder="1" applyAlignment="1">
      <alignment/>
    </xf>
    <xf numFmtId="0" fontId="3" fillId="33" borderId="40" xfId="0" applyFont="1" applyFill="1" applyBorder="1" applyAlignment="1">
      <alignment/>
    </xf>
    <xf numFmtId="0" fontId="3" fillId="33" borderId="41" xfId="0" applyFont="1" applyFill="1" applyBorder="1" applyAlignment="1">
      <alignment/>
    </xf>
    <xf numFmtId="0" fontId="6" fillId="0" borderId="29" xfId="0" applyFont="1" applyFill="1" applyBorder="1" applyAlignment="1">
      <alignment horizontal="center" vertical="center" wrapText="1"/>
    </xf>
    <xf numFmtId="0" fontId="3" fillId="33" borderId="37" xfId="0" applyFont="1" applyFill="1" applyBorder="1" applyAlignment="1">
      <alignment horizontal="center"/>
    </xf>
    <xf numFmtId="0" fontId="3" fillId="33" borderId="41" xfId="0" applyFont="1" applyFill="1" applyBorder="1" applyAlignment="1">
      <alignment horizontal="center"/>
    </xf>
    <xf numFmtId="0" fontId="81" fillId="34" borderId="32" xfId="0" applyFont="1" applyFill="1" applyBorder="1" applyAlignment="1">
      <alignment vertical="center"/>
    </xf>
    <xf numFmtId="0" fontId="9" fillId="34" borderId="32" xfId="0" applyFont="1" applyFill="1" applyBorder="1" applyAlignment="1">
      <alignment horizontal="left" vertical="center" wrapText="1"/>
    </xf>
    <xf numFmtId="0" fontId="81" fillId="34" borderId="32" xfId="0" applyFont="1" applyFill="1" applyBorder="1" applyAlignment="1">
      <alignment horizontal="center" vertical="center"/>
    </xf>
    <xf numFmtId="0" fontId="82" fillId="34" borderId="32" xfId="43" applyFont="1" applyFill="1" applyBorder="1" applyAlignment="1" applyProtection="1">
      <alignment vertical="center" wrapText="1"/>
      <protection/>
    </xf>
    <xf numFmtId="0" fontId="81" fillId="34" borderId="32" xfId="0" applyFont="1" applyFill="1" applyBorder="1" applyAlignment="1">
      <alignment vertical="center" wrapText="1"/>
    </xf>
    <xf numFmtId="0" fontId="9" fillId="34" borderId="32" xfId="0" applyFont="1" applyFill="1" applyBorder="1" applyAlignment="1">
      <alignment horizontal="right" vertical="center" wrapText="1"/>
    </xf>
    <xf numFmtId="0" fontId="0" fillId="0" borderId="48" xfId="0" applyFill="1" applyBorder="1" applyAlignment="1">
      <alignment/>
    </xf>
    <xf numFmtId="0" fontId="0" fillId="0" borderId="49" xfId="0" applyFill="1" applyBorder="1" applyAlignment="1">
      <alignment/>
    </xf>
    <xf numFmtId="0" fontId="83" fillId="0" borderId="0" xfId="0" applyFont="1" applyAlignment="1">
      <alignment horizontal="left"/>
    </xf>
    <xf numFmtId="0" fontId="84" fillId="0" borderId="0" xfId="0" applyFont="1" applyFill="1" applyAlignment="1">
      <alignment/>
    </xf>
    <xf numFmtId="0" fontId="0" fillId="0" borderId="0" xfId="0" applyFill="1" applyBorder="1" applyAlignment="1" applyProtection="1">
      <alignment horizontal="center"/>
      <protection locked="0"/>
    </xf>
    <xf numFmtId="0" fontId="3" fillId="0" borderId="0" xfId="0" applyFont="1" applyFill="1" applyBorder="1" applyAlignment="1">
      <alignment horizontal="center"/>
    </xf>
    <xf numFmtId="0" fontId="0" fillId="0" borderId="0" xfId="0" applyFill="1" applyBorder="1" applyAlignment="1" applyProtection="1">
      <alignment horizontal="center" shrinkToFit="1"/>
      <protection locked="0"/>
    </xf>
    <xf numFmtId="0" fontId="0" fillId="0" borderId="32" xfId="0" applyBorder="1" applyAlignment="1">
      <alignment/>
    </xf>
    <xf numFmtId="0" fontId="83" fillId="0" borderId="0" xfId="0" applyFont="1" applyAlignment="1">
      <alignment horizontal="left" vertical="center"/>
    </xf>
    <xf numFmtId="0" fontId="0" fillId="13" borderId="27" xfId="0" applyFill="1" applyBorder="1" applyAlignment="1" applyProtection="1">
      <alignment horizontal="center"/>
      <protection locked="0"/>
    </xf>
    <xf numFmtId="0" fontId="0" fillId="13" borderId="0" xfId="0" applyFill="1" applyBorder="1" applyAlignment="1" applyProtection="1">
      <alignment horizontal="center"/>
      <protection locked="0"/>
    </xf>
    <xf numFmtId="0" fontId="0" fillId="13" borderId="26" xfId="0" applyFill="1" applyBorder="1" applyAlignment="1" applyProtection="1">
      <alignment horizontal="center"/>
      <protection locked="0"/>
    </xf>
    <xf numFmtId="0" fontId="3" fillId="0" borderId="13" xfId="0" applyFont="1" applyFill="1" applyBorder="1" applyAlignment="1">
      <alignment horizontal="center"/>
    </xf>
    <xf numFmtId="0" fontId="3" fillId="0" borderId="14" xfId="0" applyFont="1" applyFill="1" applyBorder="1" applyAlignment="1">
      <alignment horizontal="center"/>
    </xf>
    <xf numFmtId="0" fontId="0" fillId="13" borderId="18" xfId="0" applyFill="1" applyBorder="1" applyAlignment="1" applyProtection="1">
      <alignment horizontal="center"/>
      <protection locked="0"/>
    </xf>
    <xf numFmtId="0" fontId="0" fillId="13" borderId="50" xfId="0" applyFill="1" applyBorder="1" applyAlignment="1" applyProtection="1">
      <alignment horizontal="center"/>
      <protection locked="0"/>
    </xf>
    <xf numFmtId="0" fontId="0" fillId="13" borderId="19" xfId="0" applyFill="1" applyBorder="1" applyAlignment="1" applyProtection="1">
      <alignment horizontal="center"/>
      <protection locked="0"/>
    </xf>
    <xf numFmtId="0" fontId="0" fillId="13" borderId="18" xfId="0" applyFill="1" applyBorder="1" applyAlignment="1" applyProtection="1">
      <alignment horizontal="center" shrinkToFit="1"/>
      <protection locked="0"/>
    </xf>
    <xf numFmtId="0" fontId="0" fillId="13" borderId="50" xfId="0" applyFill="1" applyBorder="1" applyAlignment="1" applyProtection="1">
      <alignment horizontal="center" shrinkToFit="1"/>
      <protection locked="0"/>
    </xf>
    <xf numFmtId="0" fontId="0" fillId="13" borderId="19" xfId="0" applyFill="1" applyBorder="1" applyAlignment="1" applyProtection="1">
      <alignment horizontal="center" shrinkToFit="1"/>
      <protection locked="0"/>
    </xf>
    <xf numFmtId="0" fontId="0" fillId="35" borderId="18" xfId="0" applyFill="1" applyBorder="1" applyAlignment="1" applyProtection="1">
      <alignment horizontal="center"/>
      <protection locked="0"/>
    </xf>
    <xf numFmtId="0" fontId="0" fillId="35" borderId="50" xfId="0" applyFill="1" applyBorder="1" applyAlignment="1" applyProtection="1">
      <alignment horizontal="center"/>
      <protection locked="0"/>
    </xf>
    <xf numFmtId="0" fontId="0" fillId="35" borderId="19" xfId="0" applyFill="1" applyBorder="1" applyAlignment="1" applyProtection="1">
      <alignment horizontal="center"/>
      <protection locked="0"/>
    </xf>
    <xf numFmtId="0" fontId="0" fillId="35" borderId="18" xfId="0" applyFill="1" applyBorder="1" applyAlignment="1" applyProtection="1">
      <alignment horizontal="center" shrinkToFit="1"/>
      <protection locked="0"/>
    </xf>
    <xf numFmtId="0" fontId="0" fillId="35" borderId="50" xfId="0" applyFill="1" applyBorder="1" applyAlignment="1" applyProtection="1">
      <alignment horizontal="center" shrinkToFit="1"/>
      <protection locked="0"/>
    </xf>
    <xf numFmtId="0" fontId="0" fillId="35" borderId="19" xfId="0" applyFill="1" applyBorder="1" applyAlignment="1" applyProtection="1">
      <alignment horizontal="center" shrinkToFit="1"/>
      <protection locked="0"/>
    </xf>
    <xf numFmtId="0" fontId="0" fillId="35" borderId="18" xfId="0" applyFill="1" applyBorder="1" applyAlignment="1" applyProtection="1">
      <alignment horizontal="center" shrinkToFit="1"/>
      <protection/>
    </xf>
    <xf numFmtId="0" fontId="0" fillId="35" borderId="19" xfId="0" applyFill="1" applyBorder="1" applyAlignment="1" applyProtection="1">
      <alignment horizontal="center" shrinkToFit="1"/>
      <protection/>
    </xf>
    <xf numFmtId="0" fontId="0" fillId="0" borderId="32" xfId="0" applyFill="1" applyBorder="1" applyAlignment="1">
      <alignment horizontal="center"/>
    </xf>
    <xf numFmtId="0" fontId="0" fillId="0" borderId="16" xfId="0" applyFill="1" applyBorder="1" applyAlignment="1" applyProtection="1">
      <alignment horizontal="center"/>
      <protection locked="0"/>
    </xf>
    <xf numFmtId="0" fontId="3" fillId="0" borderId="0"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4" fillId="0" borderId="0" xfId="0" applyFont="1" applyFill="1" applyAlignment="1">
      <alignment horizontal="center"/>
    </xf>
    <xf numFmtId="0" fontId="4" fillId="36" borderId="18" xfId="0" applyFont="1" applyFill="1" applyBorder="1" applyAlignment="1" applyProtection="1">
      <alignment horizontal="center"/>
      <protection locked="0"/>
    </xf>
    <xf numFmtId="0" fontId="4" fillId="36" borderId="50" xfId="0" applyFont="1" applyFill="1" applyBorder="1" applyAlignment="1" applyProtection="1">
      <alignment horizontal="center"/>
      <protection locked="0"/>
    </xf>
    <xf numFmtId="0" fontId="4" fillId="36" borderId="19" xfId="0" applyFont="1" applyFill="1" applyBorder="1" applyAlignment="1" applyProtection="1">
      <alignment horizontal="center"/>
      <protection locked="0"/>
    </xf>
    <xf numFmtId="0" fontId="0" fillId="34" borderId="0" xfId="0" applyFill="1" applyAlignment="1" applyProtection="1">
      <alignment horizontal="right"/>
      <protection locked="0"/>
    </xf>
    <xf numFmtId="0" fontId="0" fillId="0" borderId="0" xfId="0" applyFill="1" applyAlignment="1">
      <alignment horizontal="right"/>
    </xf>
    <xf numFmtId="0" fontId="0" fillId="36" borderId="18" xfId="0" applyFill="1" applyBorder="1" applyAlignment="1" applyProtection="1">
      <alignment horizontal="center"/>
      <protection locked="0"/>
    </xf>
    <xf numFmtId="0" fontId="0" fillId="36" borderId="50"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0" borderId="0" xfId="0" applyFill="1" applyAlignment="1">
      <alignment horizontal="left"/>
    </xf>
    <xf numFmtId="0" fontId="0" fillId="0" borderId="0" xfId="0" applyFill="1" applyAlignment="1" applyProtection="1">
      <alignment horizontal="center"/>
      <protection locked="0"/>
    </xf>
    <xf numFmtId="0" fontId="67" fillId="0" borderId="0" xfId="43" applyFill="1" applyAlignment="1" applyProtection="1">
      <alignment horizontal="left"/>
      <protection locked="0"/>
    </xf>
    <xf numFmtId="0" fontId="0" fillId="0" borderId="0" xfId="0" applyFill="1" applyAlignment="1" applyProtection="1">
      <alignment horizontal="left"/>
      <protection locked="0"/>
    </xf>
    <xf numFmtId="0" fontId="0" fillId="0" borderId="48" xfId="0" applyFill="1" applyBorder="1" applyAlignment="1">
      <alignment horizontal="center"/>
    </xf>
    <xf numFmtId="0" fontId="0" fillId="0" borderId="49" xfId="0" applyFill="1" applyBorder="1" applyAlignment="1">
      <alignment horizontal="center"/>
    </xf>
    <xf numFmtId="0" fontId="0" fillId="0" borderId="54" xfId="0" applyFill="1" applyBorder="1" applyAlignment="1">
      <alignment horizontal="center"/>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54" xfId="0" applyFill="1" applyBorder="1" applyAlignment="1" applyProtection="1">
      <alignment horizontal="center"/>
      <protection locked="0"/>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0" xfId="0" applyFont="1" applyFill="1" applyBorder="1" applyAlignment="1" applyProtection="1">
      <alignment horizontal="center"/>
      <protection locked="0"/>
    </xf>
    <xf numFmtId="0" fontId="5" fillId="0" borderId="14"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0" fontId="0" fillId="0" borderId="10" xfId="0"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3"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50" xfId="0" applyFont="1" applyFill="1" applyBorder="1" applyAlignment="1">
      <alignment horizontal="center" shrinkToFit="1"/>
    </xf>
    <xf numFmtId="0" fontId="3" fillId="0" borderId="19" xfId="0" applyFont="1" applyFill="1" applyBorder="1" applyAlignment="1">
      <alignment horizontal="center" shrinkToFit="1"/>
    </xf>
    <xf numFmtId="0" fontId="3" fillId="0" borderId="50" xfId="0" applyFont="1" applyFill="1" applyBorder="1" applyAlignment="1">
      <alignment horizontal="center"/>
    </xf>
    <xf numFmtId="0" fontId="3" fillId="0" borderId="1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wrapText="1"/>
    </xf>
    <xf numFmtId="0" fontId="67" fillId="35" borderId="18" xfId="43" applyFill="1" applyBorder="1" applyAlignment="1" applyProtection="1">
      <alignment horizontal="center" shrinkToFit="1"/>
      <protection locked="0"/>
    </xf>
    <xf numFmtId="0" fontId="67" fillId="13" borderId="18" xfId="43" applyFill="1" applyBorder="1" applyAlignment="1" applyProtection="1">
      <alignment horizontal="center" shrinkToFit="1"/>
      <protection locked="0"/>
    </xf>
    <xf numFmtId="0" fontId="3" fillId="33" borderId="55" xfId="0" applyFont="1" applyFill="1" applyBorder="1" applyAlignment="1">
      <alignment horizontal="center"/>
    </xf>
    <xf numFmtId="0" fontId="3" fillId="33" borderId="41" xfId="0" applyFont="1" applyFill="1" applyBorder="1" applyAlignment="1">
      <alignment horizontal="center"/>
    </xf>
    <xf numFmtId="0" fontId="3" fillId="33" borderId="37" xfId="0" applyFont="1" applyFill="1" applyBorder="1" applyAlignment="1">
      <alignment horizontal="center"/>
    </xf>
    <xf numFmtId="0" fontId="3" fillId="33" borderId="56" xfId="0" applyFont="1" applyFill="1" applyBorder="1" applyAlignment="1">
      <alignment horizontal="center"/>
    </xf>
    <xf numFmtId="0" fontId="3" fillId="33" borderId="22" xfId="0" applyFont="1" applyFill="1" applyBorder="1" applyAlignment="1">
      <alignment horizontal="center"/>
    </xf>
    <xf numFmtId="0" fontId="3" fillId="33" borderId="23" xfId="0" applyFont="1" applyFill="1" applyBorder="1" applyAlignment="1">
      <alignment horizontal="center"/>
    </xf>
    <xf numFmtId="0" fontId="3" fillId="33" borderId="57" xfId="0" applyFont="1" applyFill="1" applyBorder="1" applyAlignment="1">
      <alignment horizontal="center"/>
    </xf>
    <xf numFmtId="0" fontId="3" fillId="33" borderId="58" xfId="0" applyFont="1" applyFill="1" applyBorder="1" applyAlignment="1">
      <alignment horizontal="center"/>
    </xf>
    <xf numFmtId="0" fontId="3" fillId="33" borderId="38" xfId="0" applyFont="1" applyFill="1" applyBorder="1" applyAlignment="1">
      <alignment horizontal="center"/>
    </xf>
    <xf numFmtId="0" fontId="3" fillId="33" borderId="59" xfId="0" applyFont="1" applyFill="1" applyBorder="1" applyAlignment="1">
      <alignment horizontal="center"/>
    </xf>
    <xf numFmtId="0" fontId="3" fillId="33" borderId="60" xfId="0" applyFont="1" applyFill="1" applyBorder="1" applyAlignment="1">
      <alignment horizontal="center"/>
    </xf>
    <xf numFmtId="0" fontId="3" fillId="33" borderId="61" xfId="0" applyFont="1" applyFill="1" applyBorder="1" applyAlignment="1">
      <alignment horizontal="center"/>
    </xf>
    <xf numFmtId="0" fontId="3" fillId="33" borderId="62" xfId="0" applyFont="1" applyFill="1" applyBorder="1" applyAlignment="1">
      <alignment horizontal="center"/>
    </xf>
    <xf numFmtId="0" fontId="3" fillId="33" borderId="63" xfId="0" applyFont="1" applyFill="1" applyBorder="1" applyAlignment="1">
      <alignment horizontal="center"/>
    </xf>
    <xf numFmtId="0" fontId="3" fillId="33" borderId="21" xfId="0" applyFont="1" applyFill="1" applyBorder="1" applyAlignment="1">
      <alignment horizontal="center"/>
    </xf>
    <xf numFmtId="0" fontId="3" fillId="33" borderId="64" xfId="0" applyFont="1" applyFill="1" applyBorder="1" applyAlignment="1">
      <alignment horizontal="center"/>
    </xf>
    <xf numFmtId="0" fontId="3" fillId="33" borderId="19" xfId="0" applyFont="1" applyFill="1" applyBorder="1" applyAlignment="1">
      <alignment horizontal="center"/>
    </xf>
    <xf numFmtId="0" fontId="3" fillId="33" borderId="18" xfId="0" applyFont="1" applyFill="1" applyBorder="1" applyAlignment="1">
      <alignment horizontal="center"/>
    </xf>
    <xf numFmtId="0" fontId="3" fillId="33" borderId="65" xfId="0" applyFont="1" applyFill="1" applyBorder="1" applyAlignment="1">
      <alignment horizontal="center"/>
    </xf>
    <xf numFmtId="0" fontId="3" fillId="33" borderId="66" xfId="0" applyFont="1" applyFill="1" applyBorder="1" applyAlignment="1">
      <alignment horizontal="center"/>
    </xf>
    <xf numFmtId="0" fontId="3" fillId="33" borderId="67" xfId="0" applyFont="1" applyFill="1" applyBorder="1" applyAlignment="1">
      <alignment horizontal="center"/>
    </xf>
    <xf numFmtId="0" fontId="3" fillId="33" borderId="68" xfId="0" applyFont="1" applyFill="1" applyBorder="1" applyAlignment="1">
      <alignment horizontal="center"/>
    </xf>
    <xf numFmtId="0" fontId="3" fillId="33" borderId="69" xfId="0" applyFont="1" applyFill="1" applyBorder="1" applyAlignment="1">
      <alignment horizontal="center"/>
    </xf>
    <xf numFmtId="0" fontId="3" fillId="33" borderId="15" xfId="0" applyFont="1" applyFill="1" applyBorder="1" applyAlignment="1">
      <alignment horizontal="center"/>
    </xf>
    <xf numFmtId="0" fontId="3" fillId="33" borderId="70" xfId="0" applyFont="1" applyFill="1" applyBorder="1" applyAlignment="1">
      <alignment horizontal="center"/>
    </xf>
    <xf numFmtId="0" fontId="3" fillId="33" borderId="71" xfId="0" applyFont="1" applyFill="1" applyBorder="1" applyAlignment="1">
      <alignment horizontal="center"/>
    </xf>
    <xf numFmtId="0" fontId="3" fillId="33" borderId="72" xfId="0" applyFont="1" applyFill="1" applyBorder="1" applyAlignment="1">
      <alignment horizontal="center"/>
    </xf>
    <xf numFmtId="0" fontId="3" fillId="0" borderId="55" xfId="0" applyFont="1" applyFill="1" applyBorder="1" applyAlignment="1">
      <alignment horizontal="center"/>
    </xf>
    <xf numFmtId="0" fontId="3" fillId="0" borderId="56" xfId="0" applyFont="1" applyFill="1" applyBorder="1" applyAlignment="1">
      <alignment horizontal="center"/>
    </xf>
    <xf numFmtId="0" fontId="3" fillId="0" borderId="38" xfId="0" applyFont="1" applyFill="1" applyBorder="1" applyAlignment="1">
      <alignment horizontal="center"/>
    </xf>
    <xf numFmtId="0" fontId="0" fillId="0" borderId="20"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0" xfId="0" applyFill="1" applyBorder="1" applyAlignment="1" applyProtection="1">
      <alignment shrinkToFit="1"/>
      <protection locked="0"/>
    </xf>
    <xf numFmtId="0" fontId="0" fillId="0" borderId="27" xfId="0" applyFill="1" applyBorder="1" applyAlignment="1" applyProtection="1">
      <alignment shrinkToFit="1"/>
      <protection locked="0"/>
    </xf>
    <xf numFmtId="0" fontId="0" fillId="0" borderId="21" xfId="0" applyFill="1" applyBorder="1" applyAlignment="1" applyProtection="1">
      <alignment shrinkToFit="1"/>
      <protection locked="0"/>
    </xf>
    <xf numFmtId="0" fontId="2" fillId="0" borderId="22" xfId="0" applyFont="1" applyFill="1" applyBorder="1" applyAlignment="1">
      <alignment horizontal="center"/>
    </xf>
    <xf numFmtId="0" fontId="2" fillId="0" borderId="23" xfId="0" applyFont="1" applyFill="1" applyBorder="1" applyAlignment="1">
      <alignment horizontal="center"/>
    </xf>
    <xf numFmtId="0" fontId="0" fillId="0" borderId="22"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2" xfId="0" applyFill="1" applyBorder="1" applyAlignment="1" applyProtection="1">
      <alignment shrinkToFit="1"/>
      <protection locked="0"/>
    </xf>
    <xf numFmtId="0" fontId="0" fillId="0" borderId="0" xfId="0" applyFill="1" applyBorder="1" applyAlignment="1" applyProtection="1">
      <alignment shrinkToFit="1"/>
      <protection locked="0"/>
    </xf>
    <xf numFmtId="0" fontId="0" fillId="0" borderId="23" xfId="0" applyFill="1" applyBorder="1" applyAlignment="1" applyProtection="1">
      <alignment shrinkToFit="1"/>
      <protection locked="0"/>
    </xf>
    <xf numFmtId="0" fontId="0" fillId="0" borderId="24"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24" xfId="0" applyFill="1" applyBorder="1" applyAlignment="1" applyProtection="1">
      <alignment shrinkToFit="1"/>
      <protection locked="0"/>
    </xf>
    <xf numFmtId="0" fontId="0" fillId="0" borderId="26" xfId="0" applyFill="1" applyBorder="1" applyAlignment="1" applyProtection="1">
      <alignment shrinkToFit="1"/>
      <protection locked="0"/>
    </xf>
    <xf numFmtId="0" fontId="0" fillId="0" borderId="25" xfId="0" applyFill="1" applyBorder="1" applyAlignment="1" applyProtection="1">
      <alignment shrinkToFit="1"/>
      <protection locked="0"/>
    </xf>
    <xf numFmtId="0" fontId="0" fillId="0" borderId="20"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22" xfId="0" applyFont="1" applyFill="1" applyBorder="1" applyAlignment="1" applyProtection="1">
      <alignment shrinkToFit="1"/>
      <protection locked="0"/>
    </xf>
    <xf numFmtId="0" fontId="0" fillId="0" borderId="0" xfId="0" applyFont="1" applyFill="1" applyBorder="1" applyAlignment="1" applyProtection="1">
      <alignment shrinkToFit="1"/>
      <protection locked="0"/>
    </xf>
    <xf numFmtId="0" fontId="0" fillId="0" borderId="23" xfId="0" applyFont="1" applyFill="1" applyBorder="1" applyAlignment="1" applyProtection="1">
      <alignment shrinkToFit="1"/>
      <protection locked="0"/>
    </xf>
    <xf numFmtId="0" fontId="0" fillId="0" borderId="24"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4" xfId="0" applyFont="1" applyFill="1" applyBorder="1" applyAlignment="1" applyProtection="1">
      <alignment shrinkToFit="1"/>
      <protection locked="0"/>
    </xf>
    <xf numFmtId="0" fontId="0" fillId="0" borderId="26" xfId="0" applyFont="1" applyFill="1" applyBorder="1" applyAlignment="1" applyProtection="1">
      <alignment shrinkToFit="1"/>
      <protection locked="0"/>
    </xf>
    <xf numFmtId="0" fontId="0" fillId="0" borderId="25" xfId="0" applyFont="1" applyFill="1" applyBorder="1" applyAlignment="1" applyProtection="1">
      <alignment shrinkToFit="1"/>
      <protection locked="0"/>
    </xf>
    <xf numFmtId="0" fontId="3" fillId="0" borderId="73" xfId="0" applyFont="1" applyFill="1" applyBorder="1" applyAlignment="1">
      <alignment horizontal="center" vertical="center" textRotation="255"/>
    </xf>
    <xf numFmtId="0" fontId="3" fillId="0" borderId="73" xfId="0" applyFont="1" applyFill="1" applyBorder="1" applyAlignment="1">
      <alignment horizontal="center"/>
    </xf>
    <xf numFmtId="0" fontId="0" fillId="0" borderId="74" xfId="0" applyFill="1" applyBorder="1" applyAlignment="1" applyProtection="1">
      <alignment horizontal="center"/>
      <protection locked="0"/>
    </xf>
    <xf numFmtId="0" fontId="0" fillId="0" borderId="74" xfId="0" applyFill="1" applyBorder="1" applyAlignment="1" applyProtection="1">
      <alignment horizontal="center" shrinkToFit="1"/>
      <protection locked="0"/>
    </xf>
    <xf numFmtId="0" fontId="0" fillId="0" borderId="75" xfId="0" applyFill="1" applyBorder="1" applyAlignment="1" applyProtection="1">
      <alignment horizontal="center"/>
      <protection locked="0"/>
    </xf>
    <xf numFmtId="0" fontId="0" fillId="0" borderId="75" xfId="0" applyFill="1" applyBorder="1" applyAlignment="1" applyProtection="1">
      <alignment horizontal="center" shrinkToFit="1"/>
      <protection locked="0"/>
    </xf>
    <xf numFmtId="0" fontId="0" fillId="0" borderId="76" xfId="0" applyFill="1" applyBorder="1" applyAlignment="1" applyProtection="1">
      <alignment horizontal="center"/>
      <protection locked="0"/>
    </xf>
    <xf numFmtId="0" fontId="0" fillId="0" borderId="76" xfId="0" applyFill="1" applyBorder="1" applyAlignment="1" applyProtection="1">
      <alignment horizontal="center" shrinkToFit="1"/>
      <protection locked="0"/>
    </xf>
    <xf numFmtId="0" fontId="0" fillId="0" borderId="18"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shrinkToFit="1"/>
      <protection locked="0"/>
    </xf>
    <xf numFmtId="0" fontId="0" fillId="0" borderId="27" xfId="0" applyFill="1" applyBorder="1" applyAlignment="1" applyProtection="1">
      <alignment horizontal="center" shrinkToFit="1"/>
      <protection locked="0"/>
    </xf>
    <xf numFmtId="0" fontId="0" fillId="0" borderId="21" xfId="0" applyFill="1" applyBorder="1" applyAlignment="1" applyProtection="1">
      <alignment horizontal="center" shrinkToFit="1"/>
      <protection locked="0"/>
    </xf>
    <xf numFmtId="0" fontId="0" fillId="0" borderId="18" xfId="0" applyFill="1" applyBorder="1" applyAlignment="1" applyProtection="1">
      <alignment horizontal="center" shrinkToFit="1"/>
      <protection locked="0"/>
    </xf>
    <xf numFmtId="0" fontId="0" fillId="0" borderId="19" xfId="0" applyFill="1" applyBorder="1" applyAlignment="1" applyProtection="1">
      <alignment horizontal="center" shrinkToFit="1"/>
      <protection locked="0"/>
    </xf>
    <xf numFmtId="0" fontId="0" fillId="0" borderId="22" xfId="0" applyFill="1" applyBorder="1" applyAlignment="1" applyProtection="1">
      <alignment horizontal="center" shrinkToFit="1"/>
      <protection locked="0"/>
    </xf>
    <xf numFmtId="0" fontId="0" fillId="0" borderId="0" xfId="0" applyFill="1" applyBorder="1" applyAlignment="1" applyProtection="1">
      <alignment horizontal="center" shrinkToFit="1"/>
      <protection locked="0"/>
    </xf>
    <xf numFmtId="0" fontId="0" fillId="0" borderId="23" xfId="0" applyFill="1" applyBorder="1" applyAlignment="1" applyProtection="1">
      <alignment horizontal="center" shrinkToFit="1"/>
      <protection locked="0"/>
    </xf>
    <xf numFmtId="0" fontId="0" fillId="0" borderId="50" xfId="0" applyFill="1" applyBorder="1" applyAlignment="1" applyProtection="1">
      <alignment horizontal="center" shrinkToFit="1"/>
      <protection locked="0"/>
    </xf>
    <xf numFmtId="0" fontId="0" fillId="37" borderId="10" xfId="0" applyFill="1" applyBorder="1" applyAlignment="1" applyProtection="1">
      <alignment vertical="top" wrapText="1"/>
      <protection locked="0"/>
    </xf>
    <xf numFmtId="0" fontId="0" fillId="37" borderId="11" xfId="0" applyFill="1" applyBorder="1" applyAlignment="1" applyProtection="1">
      <alignment vertical="top" wrapText="1"/>
      <protection locked="0"/>
    </xf>
    <xf numFmtId="0" fontId="0" fillId="37" borderId="12" xfId="0" applyFill="1" applyBorder="1" applyAlignment="1" applyProtection="1">
      <alignment vertical="top" wrapText="1"/>
      <protection locked="0"/>
    </xf>
    <xf numFmtId="0" fontId="0" fillId="37" borderId="13" xfId="0" applyFill="1" applyBorder="1" applyAlignment="1" applyProtection="1">
      <alignment vertical="top" wrapText="1"/>
      <protection locked="0"/>
    </xf>
    <xf numFmtId="0" fontId="0" fillId="37" borderId="0" xfId="0" applyFill="1" applyBorder="1" applyAlignment="1" applyProtection="1">
      <alignment vertical="top" wrapText="1"/>
      <protection locked="0"/>
    </xf>
    <xf numFmtId="0" fontId="0" fillId="37" borderId="14" xfId="0" applyFill="1" applyBorder="1" applyAlignment="1" applyProtection="1">
      <alignment vertical="top" wrapText="1"/>
      <protection locked="0"/>
    </xf>
    <xf numFmtId="0" fontId="0" fillId="37" borderId="15" xfId="0" applyFill="1" applyBorder="1" applyAlignment="1" applyProtection="1">
      <alignment vertical="top" wrapText="1"/>
      <protection locked="0"/>
    </xf>
    <xf numFmtId="0" fontId="0" fillId="37" borderId="16" xfId="0" applyFill="1" applyBorder="1" applyAlignment="1" applyProtection="1">
      <alignment vertical="top" wrapText="1"/>
      <protection locked="0"/>
    </xf>
    <xf numFmtId="0" fontId="0" fillId="37" borderId="17" xfId="0" applyFill="1" applyBorder="1" applyAlignment="1" applyProtection="1">
      <alignment vertical="top" wrapText="1"/>
      <protection locked="0"/>
    </xf>
    <xf numFmtId="0" fontId="0" fillId="34" borderId="0" xfId="0" applyFill="1" applyBorder="1" applyAlignment="1" applyProtection="1">
      <alignment horizontal="center"/>
      <protection locked="0"/>
    </xf>
    <xf numFmtId="0" fontId="4" fillId="34" borderId="0" xfId="0" applyFont="1" applyFill="1" applyBorder="1" applyAlignment="1" applyProtection="1">
      <alignment horizontal="center"/>
      <protection locked="0"/>
    </xf>
    <xf numFmtId="0" fontId="13" fillId="0" borderId="73" xfId="0" applyFont="1" applyFill="1" applyBorder="1" applyAlignment="1" applyProtection="1">
      <alignment horizontal="center" vertical="center" textRotation="255"/>
      <protection/>
    </xf>
    <xf numFmtId="0" fontId="3" fillId="0" borderId="73" xfId="0" applyFont="1" applyFill="1" applyBorder="1" applyAlignment="1" applyProtection="1">
      <alignment horizontal="center" vertical="center" textRotation="255"/>
      <protection/>
    </xf>
    <xf numFmtId="0" fontId="3" fillId="0" borderId="73" xfId="0" applyFont="1" applyFill="1" applyBorder="1" applyAlignment="1" applyProtection="1">
      <alignment horizontal="center"/>
      <protection/>
    </xf>
    <xf numFmtId="0" fontId="0" fillId="0" borderId="24" xfId="0" applyFill="1" applyBorder="1" applyAlignment="1" applyProtection="1">
      <alignment horizontal="center" shrinkToFit="1"/>
      <protection locked="0"/>
    </xf>
    <xf numFmtId="0" fontId="0" fillId="0" borderId="26" xfId="0" applyFill="1" applyBorder="1" applyAlignment="1" applyProtection="1">
      <alignment horizontal="center" shrinkToFit="1"/>
      <protection locked="0"/>
    </xf>
    <xf numFmtId="0" fontId="0" fillId="0" borderId="25" xfId="0" applyFill="1" applyBorder="1" applyAlignment="1" applyProtection="1">
      <alignment horizontal="center" shrinkToFit="1"/>
      <protection locked="0"/>
    </xf>
    <xf numFmtId="0" fontId="3" fillId="0" borderId="73" xfId="0" applyFont="1" applyFill="1" applyBorder="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0">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41</xdr:row>
      <xdr:rowOff>114300</xdr:rowOff>
    </xdr:from>
    <xdr:to>
      <xdr:col>36</xdr:col>
      <xdr:colOff>161925</xdr:colOff>
      <xdr:row>44</xdr:row>
      <xdr:rowOff>152400</xdr:rowOff>
    </xdr:to>
    <xdr:sp>
      <xdr:nvSpPr>
        <xdr:cNvPr id="1" name="四角形吹き出し 1"/>
        <xdr:cNvSpPr>
          <a:spLocks/>
        </xdr:cNvSpPr>
      </xdr:nvSpPr>
      <xdr:spPr>
        <a:xfrm>
          <a:off x="7762875" y="7391400"/>
          <a:ext cx="2114550" cy="552450"/>
        </a:xfrm>
        <a:prstGeom prst="wedgeRectCallout">
          <a:avLst>
            <a:gd name="adj1" fmla="val -64370"/>
            <a:gd name="adj2" fmla="val 160634"/>
          </a:avLst>
        </a:prstGeom>
        <a:solidFill>
          <a:srgbClr val="FFFF00"/>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責任者と副責任者の</a:t>
          </a:r>
          <a:r>
            <a:rPr lang="en-US" cap="none" sz="1400" b="1" i="0" u="none" baseline="0">
              <a:solidFill>
                <a:srgbClr val="FF0000"/>
              </a:solidFill>
              <a:latin typeface="ＭＳ Ｐゴシック"/>
              <a:ea typeface="ＭＳ Ｐゴシック"/>
              <a:cs typeface="ＭＳ Ｐゴシック"/>
            </a:rPr>
            <a:t>２名</a:t>
          </a:r>
          <a:r>
            <a:rPr lang="en-US" cap="none" sz="1400" b="0" i="0" u="none" baseline="0">
              <a:solidFill>
                <a:srgbClr val="000000"/>
              </a:solidFill>
              <a:latin typeface="ＭＳ Ｐゴシック"/>
              <a:ea typeface="ＭＳ Ｐゴシック"/>
              <a:cs typeface="ＭＳ Ｐゴシック"/>
            </a:rPr>
            <a:t>の選出は必須です。</a:t>
          </a:r>
          <a:r>
            <a:rPr lang="en-US" cap="none" sz="1400" b="0" i="0" u="none" baseline="0">
              <a:solidFill>
                <a:srgbClr val="000000"/>
              </a:solidFill>
            </a:rPr>
            <a:t>
</a:t>
          </a:r>
        </a:p>
      </xdr:txBody>
    </xdr:sp>
    <xdr:clientData fPrintsWithSheet="0"/>
  </xdr:twoCellAnchor>
  <xdr:twoCellAnchor>
    <xdr:from>
      <xdr:col>5</xdr:col>
      <xdr:colOff>238125</xdr:colOff>
      <xdr:row>55</xdr:row>
      <xdr:rowOff>9525</xdr:rowOff>
    </xdr:from>
    <xdr:to>
      <xdr:col>24</xdr:col>
      <xdr:colOff>38100</xdr:colOff>
      <xdr:row>60</xdr:row>
      <xdr:rowOff>257175</xdr:rowOff>
    </xdr:to>
    <xdr:sp>
      <xdr:nvSpPr>
        <xdr:cNvPr id="2" name="正方形/長方形 3"/>
        <xdr:cNvSpPr>
          <a:spLocks/>
        </xdr:cNvSpPr>
      </xdr:nvSpPr>
      <xdr:spPr>
        <a:xfrm>
          <a:off x="1543050" y="11410950"/>
          <a:ext cx="5048250" cy="1866900"/>
        </a:xfrm>
        <a:prstGeom prst="rect">
          <a:avLst/>
        </a:prstGeom>
        <a:solidFill>
          <a:srgbClr val="FFFF00"/>
        </a:solidFill>
        <a:ln w="25400" cmpd="sng">
          <a:solidFill>
            <a:srgbClr val="F79646"/>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構成人員は</a:t>
          </a:r>
          <a:r>
            <a:rPr lang="en-US" cap="none" sz="2400" b="1" i="0" u="none" baseline="0">
              <a:solidFill>
                <a:srgbClr val="FF0000"/>
              </a:solidFill>
              <a:latin typeface="ＭＳ Ｐゴシック"/>
              <a:ea typeface="ＭＳ Ｐゴシック"/>
              <a:cs typeface="ＭＳ Ｐゴシック"/>
            </a:rPr>
            <a:t>自動計算</a:t>
          </a:r>
          <a:r>
            <a:rPr lang="en-US" cap="none" sz="2400" b="0" i="0" u="none" baseline="0">
              <a:solidFill>
                <a:srgbClr val="000000"/>
              </a:solidFill>
              <a:latin typeface="ＭＳ Ｐゴシック"/>
              <a:ea typeface="ＭＳ Ｐゴシック"/>
              <a:cs typeface="ＭＳ Ｐゴシック"/>
            </a:rPr>
            <a:t>されますので、</a:t>
          </a:r>
          <a:r>
            <a:rPr lang="en-US" cap="none" sz="2400" b="0" i="0" u="none" baseline="0">
              <a:solidFill>
                <a:srgbClr val="000000"/>
              </a:solidFill>
            </a:rPr>
            <a:t>
</a:t>
          </a:r>
          <a:r>
            <a:rPr lang="en-US" cap="none" sz="2400" b="1" i="0" u="none" baseline="0">
              <a:solidFill>
                <a:srgbClr val="FF0000"/>
              </a:solidFill>
            </a:rPr>
            <a:t>
</a:t>
          </a:r>
          <a:r>
            <a:rPr lang="en-US" cap="none" sz="2400" b="1" i="0" u="none" baseline="0">
              <a:solidFill>
                <a:srgbClr val="FF0000"/>
              </a:solidFill>
              <a:latin typeface="ＭＳ Ｐゴシック"/>
              <a:ea typeface="ＭＳ Ｐゴシック"/>
              <a:cs typeface="ＭＳ Ｐゴシック"/>
            </a:rPr>
            <a:t>入力不要</a:t>
          </a:r>
          <a:r>
            <a:rPr lang="en-US" cap="none" sz="2400" b="0" i="0" u="none" baseline="0">
              <a:solidFill>
                <a:srgbClr val="000000"/>
              </a:solidFill>
              <a:latin typeface="ＭＳ Ｐゴシック"/>
              <a:ea typeface="ＭＳ Ｐゴシック"/>
              <a:cs typeface="ＭＳ Ｐゴシック"/>
            </a:rPr>
            <a:t>です。</a:t>
          </a:r>
          <a:r>
            <a:rPr lang="en-US" cap="none" sz="2400" b="0" i="0" u="none" baseline="0">
              <a:solidFill>
                <a:srgbClr val="000000"/>
              </a:solidFill>
            </a:rPr>
            <a:t>
</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シート２枚目「部員名簿」に部員情報</a:t>
          </a:r>
          <a:r>
            <a:rPr lang="en-US" cap="none" sz="2400" b="0" i="0" u="none" baseline="0">
              <a:solidFill>
                <a:srgbClr val="000000"/>
              </a:solidFill>
            </a:rPr>
            <a:t>
</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を入力すると、反映されます。</a:t>
          </a:r>
        </a:p>
      </xdr:txBody>
    </xdr:sp>
    <xdr:clientData fPrintsWithSheet="0"/>
  </xdr:twoCellAnchor>
  <xdr:twoCellAnchor>
    <xdr:from>
      <xdr:col>3</xdr:col>
      <xdr:colOff>209550</xdr:colOff>
      <xdr:row>90</xdr:row>
      <xdr:rowOff>219075</xdr:rowOff>
    </xdr:from>
    <xdr:to>
      <xdr:col>10</xdr:col>
      <xdr:colOff>257175</xdr:colOff>
      <xdr:row>93</xdr:row>
      <xdr:rowOff>190500</xdr:rowOff>
    </xdr:to>
    <xdr:sp>
      <xdr:nvSpPr>
        <xdr:cNvPr id="3" name="四角形吹き出し 4"/>
        <xdr:cNvSpPr>
          <a:spLocks/>
        </xdr:cNvSpPr>
      </xdr:nvSpPr>
      <xdr:spPr>
        <a:xfrm>
          <a:off x="981075" y="15506700"/>
          <a:ext cx="1962150" cy="942975"/>
        </a:xfrm>
        <a:prstGeom prst="wedgeRectCallout">
          <a:avLst>
            <a:gd name="adj1" fmla="val -72773"/>
            <a:gd name="adj2" fmla="val -47222"/>
          </a:avLst>
        </a:prstGeom>
        <a:solidFill>
          <a:srgbClr val="FAC090"/>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大まかな週間の練習計画を記入してください。</a:t>
          </a:r>
        </a:p>
      </xdr:txBody>
    </xdr:sp>
    <xdr:clientData/>
  </xdr:twoCellAnchor>
  <xdr:twoCellAnchor>
    <xdr:from>
      <xdr:col>3</xdr:col>
      <xdr:colOff>19050</xdr:colOff>
      <xdr:row>102</xdr:row>
      <xdr:rowOff>228600</xdr:rowOff>
    </xdr:from>
    <xdr:to>
      <xdr:col>11</xdr:col>
      <xdr:colOff>19050</xdr:colOff>
      <xdr:row>105</xdr:row>
      <xdr:rowOff>152400</xdr:rowOff>
    </xdr:to>
    <xdr:sp>
      <xdr:nvSpPr>
        <xdr:cNvPr id="4" name="四角形吹き出し 5"/>
        <xdr:cNvSpPr>
          <a:spLocks/>
        </xdr:cNvSpPr>
      </xdr:nvSpPr>
      <xdr:spPr>
        <a:xfrm>
          <a:off x="790575" y="19402425"/>
          <a:ext cx="2190750" cy="895350"/>
        </a:xfrm>
        <a:prstGeom prst="wedgeRectCallout">
          <a:avLst>
            <a:gd name="adj1" fmla="val -68925"/>
            <a:gd name="adj2" fmla="val -43884"/>
          </a:avLst>
        </a:prstGeom>
        <a:solidFill>
          <a:srgbClr val="FAC090"/>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今年度参加を予定している大会・行事について記入してください。（分かる範囲で構いません。）</a:t>
          </a:r>
        </a:p>
      </xdr:txBody>
    </xdr:sp>
    <xdr:clientData/>
  </xdr:twoCellAnchor>
  <xdr:twoCellAnchor>
    <xdr:from>
      <xdr:col>3</xdr:col>
      <xdr:colOff>161925</xdr:colOff>
      <xdr:row>114</xdr:row>
      <xdr:rowOff>257175</xdr:rowOff>
    </xdr:from>
    <xdr:to>
      <xdr:col>11</xdr:col>
      <xdr:colOff>114300</xdr:colOff>
      <xdr:row>116</xdr:row>
      <xdr:rowOff>314325</xdr:rowOff>
    </xdr:to>
    <xdr:sp>
      <xdr:nvSpPr>
        <xdr:cNvPr id="5" name="角丸四角形吹き出し 6"/>
        <xdr:cNvSpPr>
          <a:spLocks/>
        </xdr:cNvSpPr>
      </xdr:nvSpPr>
      <xdr:spPr>
        <a:xfrm>
          <a:off x="933450" y="23317200"/>
          <a:ext cx="2143125" cy="704850"/>
        </a:xfrm>
        <a:prstGeom prst="wedgeRoundRectCallout">
          <a:avLst>
            <a:gd name="adj1" fmla="val -76384"/>
            <a:gd name="adj2" fmla="val -48638"/>
          </a:avLst>
        </a:prstGeom>
        <a:solidFill>
          <a:srgbClr val="FAC090"/>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昨年度出場した大会の結果を記入してください。</a:t>
          </a:r>
        </a:p>
      </xdr:txBody>
    </xdr:sp>
    <xdr:clientData/>
  </xdr:twoCellAnchor>
  <xdr:twoCellAnchor>
    <xdr:from>
      <xdr:col>21</xdr:col>
      <xdr:colOff>38100</xdr:colOff>
      <xdr:row>3</xdr:row>
      <xdr:rowOff>95250</xdr:rowOff>
    </xdr:from>
    <xdr:to>
      <xdr:col>33</xdr:col>
      <xdr:colOff>28575</xdr:colOff>
      <xdr:row>8</xdr:row>
      <xdr:rowOff>85725</xdr:rowOff>
    </xdr:to>
    <xdr:sp>
      <xdr:nvSpPr>
        <xdr:cNvPr id="6" name="フローチャート : 代替処理 7"/>
        <xdr:cNvSpPr>
          <a:spLocks/>
        </xdr:cNvSpPr>
      </xdr:nvSpPr>
      <xdr:spPr>
        <a:xfrm>
          <a:off x="5762625" y="609600"/>
          <a:ext cx="3124200" cy="1076325"/>
        </a:xfrm>
        <a:prstGeom prst="flowChartAlternateProcess">
          <a:avLst/>
        </a:prstGeom>
        <a:solidFill>
          <a:srgbClr val="FAC09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・新しく団体を</a:t>
          </a:r>
          <a:r>
            <a:rPr lang="en-US" cap="none" sz="1100" b="1" i="0" u="none" baseline="0">
              <a:solidFill>
                <a:srgbClr val="000000"/>
              </a:solidFill>
              <a:latin typeface="ＭＳ Ｐゴシック"/>
              <a:ea typeface="ＭＳ Ｐゴシック"/>
              <a:cs typeface="ＭＳ Ｐゴシック"/>
            </a:rPr>
            <a:t>結成</a:t>
          </a:r>
          <a:r>
            <a:rPr lang="en-US" cap="none" sz="1100" b="0" i="0" u="none" baseline="0">
              <a:solidFill>
                <a:srgbClr val="000000"/>
              </a:solidFill>
              <a:latin typeface="ＭＳ Ｐゴシック"/>
              <a:ea typeface="ＭＳ Ｐゴシック"/>
              <a:cs typeface="ＭＳ Ｐゴシック"/>
            </a:rPr>
            <a:t>する場合は「</a:t>
          </a:r>
          <a:r>
            <a:rPr lang="en-US" cap="none" sz="1100" b="1" i="0" u="none" baseline="0">
              <a:solidFill>
                <a:srgbClr val="000000"/>
              </a:solidFill>
              <a:latin typeface="ＭＳ Ｐゴシック"/>
              <a:ea typeface="ＭＳ Ｐゴシック"/>
              <a:cs typeface="ＭＳ Ｐゴシック"/>
            </a:rPr>
            <a:t>結成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・既存の団体の</a:t>
          </a:r>
          <a:r>
            <a:rPr lang="en-US" cap="none" sz="1100" b="1" i="0" u="none" baseline="0">
              <a:solidFill>
                <a:srgbClr val="000000"/>
              </a:solidFill>
              <a:latin typeface="ＭＳ Ｐゴシック"/>
              <a:ea typeface="ＭＳ Ｐゴシック"/>
              <a:cs typeface="ＭＳ Ｐゴシック"/>
            </a:rPr>
            <a:t>情報を変更</a:t>
          </a:r>
          <a:r>
            <a:rPr lang="en-US" cap="none" sz="1100" b="0" i="0" u="none" baseline="0">
              <a:solidFill>
                <a:srgbClr val="000000"/>
              </a:solidFill>
              <a:latin typeface="ＭＳ Ｐゴシック"/>
              <a:ea typeface="ＭＳ Ｐゴシック"/>
              <a:cs typeface="ＭＳ Ｐゴシック"/>
            </a:rPr>
            <a:t>する場合は「</a:t>
          </a:r>
          <a:r>
            <a:rPr lang="en-US" cap="none" sz="1100" b="1" i="0" u="none" baseline="0">
              <a:solidFill>
                <a:srgbClr val="000000"/>
              </a:solidFill>
              <a:latin typeface="ＭＳ Ｐゴシック"/>
              <a:ea typeface="ＭＳ Ｐゴシック"/>
              <a:cs typeface="ＭＳ Ｐゴシック"/>
            </a:rPr>
            <a:t>継続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をそれぞれ選択してください。</a:t>
          </a:r>
          <a:r>
            <a:rPr lang="en-US" cap="none" sz="1100" b="0" i="0" u="none" baseline="0">
              <a:solidFill>
                <a:srgbClr val="000000"/>
              </a:solidFill>
            </a:rPr>
            <a:t>
</a:t>
          </a:r>
        </a:p>
      </xdr:txBody>
    </xdr:sp>
    <xdr:clientData/>
  </xdr:twoCellAnchor>
  <xdr:twoCellAnchor>
    <xdr:from>
      <xdr:col>15</xdr:col>
      <xdr:colOff>47625</xdr:colOff>
      <xdr:row>6</xdr:row>
      <xdr:rowOff>123825</xdr:rowOff>
    </xdr:from>
    <xdr:to>
      <xdr:col>21</xdr:col>
      <xdr:colOff>28575</xdr:colOff>
      <xdr:row>6</xdr:row>
      <xdr:rowOff>228600</xdr:rowOff>
    </xdr:to>
    <xdr:sp>
      <xdr:nvSpPr>
        <xdr:cNvPr id="7" name="直線矢印コネクタ 9"/>
        <xdr:cNvSpPr>
          <a:spLocks/>
        </xdr:cNvSpPr>
      </xdr:nvSpPr>
      <xdr:spPr>
        <a:xfrm flipH="1">
          <a:off x="4114800" y="1152525"/>
          <a:ext cx="1638300" cy="1047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6</xdr:row>
      <xdr:rowOff>123825</xdr:rowOff>
    </xdr:from>
    <xdr:to>
      <xdr:col>21</xdr:col>
      <xdr:colOff>28575</xdr:colOff>
      <xdr:row>14</xdr:row>
      <xdr:rowOff>123825</xdr:rowOff>
    </xdr:to>
    <xdr:sp>
      <xdr:nvSpPr>
        <xdr:cNvPr id="8" name="直線矢印コネクタ 10"/>
        <xdr:cNvSpPr>
          <a:spLocks/>
        </xdr:cNvSpPr>
      </xdr:nvSpPr>
      <xdr:spPr>
        <a:xfrm flipH="1">
          <a:off x="3419475" y="1152525"/>
          <a:ext cx="2333625" cy="16002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21</xdr:row>
      <xdr:rowOff>114300</xdr:rowOff>
    </xdr:from>
    <xdr:to>
      <xdr:col>28</xdr:col>
      <xdr:colOff>276225</xdr:colOff>
      <xdr:row>28</xdr:row>
      <xdr:rowOff>38100</xdr:rowOff>
    </xdr:to>
    <xdr:sp>
      <xdr:nvSpPr>
        <xdr:cNvPr id="9" name="右中かっこ 16"/>
        <xdr:cNvSpPr>
          <a:spLocks/>
        </xdr:cNvSpPr>
      </xdr:nvSpPr>
      <xdr:spPr>
        <a:xfrm>
          <a:off x="7496175" y="3943350"/>
          <a:ext cx="209550" cy="1123950"/>
        </a:xfrm>
        <a:prstGeom prst="rightBrace">
          <a:avLst/>
        </a:prstGeom>
        <a:noFill/>
        <a:ln w="9525"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22</xdr:row>
      <xdr:rowOff>85725</xdr:rowOff>
    </xdr:from>
    <xdr:to>
      <xdr:col>41</xdr:col>
      <xdr:colOff>57150</xdr:colOff>
      <xdr:row>27</xdr:row>
      <xdr:rowOff>0</xdr:rowOff>
    </xdr:to>
    <xdr:sp>
      <xdr:nvSpPr>
        <xdr:cNvPr id="10" name="フローチャート : 代替処理 18"/>
        <xdr:cNvSpPr>
          <a:spLocks/>
        </xdr:cNvSpPr>
      </xdr:nvSpPr>
      <xdr:spPr>
        <a:xfrm>
          <a:off x="7791450" y="4086225"/>
          <a:ext cx="3409950" cy="771525"/>
        </a:xfrm>
        <a:prstGeom prst="flowChartAlternateProcess">
          <a:avLst/>
        </a:prstGeom>
        <a:solidFill>
          <a:srgbClr val="FAC09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学生サービス係（課外担当窓口）からの連絡は、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こちらに記入していただいた連絡責任者に行います。</a:t>
          </a:r>
        </a:p>
      </xdr:txBody>
    </xdr:sp>
    <xdr:clientData/>
  </xdr:twoCellAnchor>
  <xdr:twoCellAnchor>
    <xdr:from>
      <xdr:col>4</xdr:col>
      <xdr:colOff>142875</xdr:colOff>
      <xdr:row>24</xdr:row>
      <xdr:rowOff>85725</xdr:rowOff>
    </xdr:from>
    <xdr:to>
      <xdr:col>12</xdr:col>
      <xdr:colOff>38100</xdr:colOff>
      <xdr:row>27</xdr:row>
      <xdr:rowOff>114300</xdr:rowOff>
    </xdr:to>
    <xdr:sp>
      <xdr:nvSpPr>
        <xdr:cNvPr id="11" name="フローチャート : 代替処理 19"/>
        <xdr:cNvSpPr>
          <a:spLocks/>
        </xdr:cNvSpPr>
      </xdr:nvSpPr>
      <xdr:spPr>
        <a:xfrm>
          <a:off x="1171575" y="4429125"/>
          <a:ext cx="2105025" cy="542925"/>
        </a:xfrm>
        <a:prstGeom prst="flowChartAlternateProcess">
          <a:avLst/>
        </a:prstGeom>
        <a:solidFill>
          <a:srgbClr val="FAC09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ﾌﾘｶﾞﾅは「団体名」を入力すると、自動入力されます。</a:t>
          </a:r>
        </a:p>
      </xdr:txBody>
    </xdr:sp>
    <xdr:clientData/>
  </xdr:twoCellAnchor>
  <xdr:twoCellAnchor>
    <xdr:from>
      <xdr:col>5</xdr:col>
      <xdr:colOff>104775</xdr:colOff>
      <xdr:row>27</xdr:row>
      <xdr:rowOff>114300</xdr:rowOff>
    </xdr:from>
    <xdr:to>
      <xdr:col>6</xdr:col>
      <xdr:colOff>123825</xdr:colOff>
      <xdr:row>29</xdr:row>
      <xdr:rowOff>104775</xdr:rowOff>
    </xdr:to>
    <xdr:sp>
      <xdr:nvSpPr>
        <xdr:cNvPr id="12" name="直線矢印コネクタ 21"/>
        <xdr:cNvSpPr>
          <a:spLocks/>
        </xdr:cNvSpPr>
      </xdr:nvSpPr>
      <xdr:spPr>
        <a:xfrm>
          <a:off x="1409700" y="4972050"/>
          <a:ext cx="295275" cy="3333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114300</xdr:rowOff>
    </xdr:from>
    <xdr:to>
      <xdr:col>39</xdr:col>
      <xdr:colOff>266700</xdr:colOff>
      <xdr:row>35</xdr:row>
      <xdr:rowOff>85725</xdr:rowOff>
    </xdr:to>
    <xdr:sp>
      <xdr:nvSpPr>
        <xdr:cNvPr id="13" name="四角形吹き出し 25"/>
        <xdr:cNvSpPr>
          <a:spLocks/>
        </xdr:cNvSpPr>
      </xdr:nvSpPr>
      <xdr:spPr>
        <a:xfrm>
          <a:off x="8039100" y="5486400"/>
          <a:ext cx="2800350" cy="847725"/>
        </a:xfrm>
        <a:prstGeom prst="wedgeRectCallout">
          <a:avLst>
            <a:gd name="adj1" fmla="val -81916"/>
            <a:gd name="adj2" fmla="val -46490"/>
          </a:avLst>
        </a:prstGeom>
        <a:solidFill>
          <a:srgbClr val="FAC09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部活動</a:t>
          </a:r>
          <a:r>
            <a:rPr lang="en-US" cap="none" sz="1100" b="0" i="0" u="none" baseline="0">
              <a:solidFill>
                <a:srgbClr val="000000"/>
              </a:solidFill>
              <a:latin typeface="ＭＳ Ｐゴシック"/>
              <a:ea typeface="ＭＳ Ｐゴシック"/>
              <a:cs typeface="ＭＳ Ｐゴシック"/>
            </a:rPr>
            <a:t>は顧問は</a:t>
          </a:r>
          <a:r>
            <a:rPr lang="en-US" cap="none" sz="1100" b="1" i="0" u="none" baseline="0">
              <a:solidFill>
                <a:srgbClr val="FF0000"/>
              </a:solidFill>
              <a:latin typeface="ＭＳ Ｐゴシック"/>
              <a:ea typeface="ＭＳ Ｐゴシック"/>
              <a:cs typeface="ＭＳ Ｐゴシック"/>
            </a:rPr>
            <a:t>必須</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・サークル・同好会の場合は、任意です。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（設置する方が望ましい）</a:t>
          </a:r>
        </a:p>
      </xdr:txBody>
    </xdr:sp>
    <xdr:clientData/>
  </xdr:twoCellAnchor>
  <xdr:twoCellAnchor>
    <xdr:from>
      <xdr:col>0</xdr:col>
      <xdr:colOff>104775</xdr:colOff>
      <xdr:row>1</xdr:row>
      <xdr:rowOff>57150</xdr:rowOff>
    </xdr:from>
    <xdr:to>
      <xdr:col>8</xdr:col>
      <xdr:colOff>200025</xdr:colOff>
      <xdr:row>5</xdr:row>
      <xdr:rowOff>47625</xdr:rowOff>
    </xdr:to>
    <xdr:sp>
      <xdr:nvSpPr>
        <xdr:cNvPr id="14" name="テキスト ボックス 11"/>
        <xdr:cNvSpPr txBox="1">
          <a:spLocks noChangeArrowheads="1"/>
        </xdr:cNvSpPr>
      </xdr:nvSpPr>
      <xdr:spPr>
        <a:xfrm>
          <a:off x="104775" y="228600"/>
          <a:ext cx="2228850" cy="676275"/>
        </a:xfrm>
        <a:prstGeom prst="rect">
          <a:avLst/>
        </a:prstGeom>
        <a:solidFill>
          <a:srgbClr val="FFFFFF"/>
        </a:solidFill>
        <a:ln w="38100" cmpd="sng">
          <a:solidFill>
            <a:srgbClr val="00B0F0"/>
          </a:solidFill>
          <a:headEnd type="none"/>
          <a:tailEnd type="none"/>
        </a:ln>
      </xdr:spPr>
      <xdr:txBody>
        <a:bodyPr vertOverflow="clip" wrap="square" anchor="ctr"/>
        <a:p>
          <a:pPr algn="ctr">
            <a:defRPr/>
          </a:pPr>
          <a:r>
            <a:rPr lang="en-US" cap="none" sz="4000" b="1" i="0" u="none" baseline="0">
              <a:solidFill>
                <a:srgbClr val="FF0000"/>
              </a:solidFill>
              <a:latin typeface="ＭＳ Ｐゴシック"/>
              <a:ea typeface="ＭＳ Ｐゴシック"/>
              <a:cs typeface="ＭＳ Ｐゴシック"/>
            </a:rPr>
            <a:t>記入例</a:t>
          </a:r>
        </a:p>
      </xdr:txBody>
    </xdr:sp>
    <xdr:clientData/>
  </xdr:twoCellAnchor>
  <xdr:twoCellAnchor>
    <xdr:from>
      <xdr:col>29</xdr:col>
      <xdr:colOff>171450</xdr:colOff>
      <xdr:row>48</xdr:row>
      <xdr:rowOff>161925</xdr:rowOff>
    </xdr:from>
    <xdr:to>
      <xdr:col>41</xdr:col>
      <xdr:colOff>152400</xdr:colOff>
      <xdr:row>50</xdr:row>
      <xdr:rowOff>0</xdr:rowOff>
    </xdr:to>
    <xdr:sp>
      <xdr:nvSpPr>
        <xdr:cNvPr id="15" name="フローチャート : 代替処理 18"/>
        <xdr:cNvSpPr>
          <a:spLocks/>
        </xdr:cNvSpPr>
      </xdr:nvSpPr>
      <xdr:spPr>
        <a:xfrm>
          <a:off x="7886700" y="9296400"/>
          <a:ext cx="3409950" cy="485775"/>
        </a:xfrm>
        <a:prstGeom prst="flowChartAlternateProcess">
          <a:avLst/>
        </a:prstGeom>
        <a:solidFill>
          <a:srgbClr val="FCD5B5"/>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その他の役員がいる場合は、こちらに記入してください。</a:t>
          </a:r>
        </a:p>
      </xdr:txBody>
    </xdr:sp>
    <xdr:clientData/>
  </xdr:twoCellAnchor>
  <xdr:twoCellAnchor>
    <xdr:from>
      <xdr:col>28</xdr:col>
      <xdr:colOff>66675</xdr:colOff>
      <xdr:row>47</xdr:row>
      <xdr:rowOff>28575</xdr:rowOff>
    </xdr:from>
    <xdr:to>
      <xdr:col>28</xdr:col>
      <xdr:colOff>152400</xdr:colOff>
      <xdr:row>50</xdr:row>
      <xdr:rowOff>314325</xdr:rowOff>
    </xdr:to>
    <xdr:sp>
      <xdr:nvSpPr>
        <xdr:cNvPr id="16" name="右大かっこ 36"/>
        <xdr:cNvSpPr>
          <a:spLocks/>
        </xdr:cNvSpPr>
      </xdr:nvSpPr>
      <xdr:spPr>
        <a:xfrm>
          <a:off x="7496175" y="8839200"/>
          <a:ext cx="85725" cy="1257300"/>
        </a:xfrm>
        <a:prstGeom prst="rightBracket">
          <a:avLst>
            <a:gd name="adj" fmla="val -49430"/>
          </a:avLst>
        </a:prstGeom>
        <a:noFill/>
        <a:ln w="22225"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48</xdr:row>
      <xdr:rowOff>152400</xdr:rowOff>
    </xdr:from>
    <xdr:to>
      <xdr:col>29</xdr:col>
      <xdr:colOff>161925</xdr:colOff>
      <xdr:row>49</xdr:row>
      <xdr:rowOff>85725</xdr:rowOff>
    </xdr:to>
    <xdr:sp>
      <xdr:nvSpPr>
        <xdr:cNvPr id="17" name="直線矢印コネクタ 38"/>
        <xdr:cNvSpPr>
          <a:spLocks/>
        </xdr:cNvSpPr>
      </xdr:nvSpPr>
      <xdr:spPr>
        <a:xfrm>
          <a:off x="7591425" y="9286875"/>
          <a:ext cx="285750" cy="257175"/>
        </a:xfrm>
        <a:prstGeom prst="straightConnector1">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238125</xdr:colOff>
      <xdr:row>47</xdr:row>
      <xdr:rowOff>247650</xdr:rowOff>
    </xdr:from>
    <xdr:to>
      <xdr:col>39</xdr:col>
      <xdr:colOff>238125</xdr:colOff>
      <xdr:row>51</xdr:row>
      <xdr:rowOff>9525</xdr:rowOff>
    </xdr:to>
    <xdr:sp>
      <xdr:nvSpPr>
        <xdr:cNvPr id="1" name="四角形吹き出し 1"/>
        <xdr:cNvSpPr>
          <a:spLocks/>
        </xdr:cNvSpPr>
      </xdr:nvSpPr>
      <xdr:spPr>
        <a:xfrm>
          <a:off x="7667625" y="9096375"/>
          <a:ext cx="3143250" cy="1066800"/>
        </a:xfrm>
        <a:prstGeom prst="wedgeRectCallout">
          <a:avLst>
            <a:gd name="adj1" fmla="val -58273"/>
            <a:gd name="adj2" fmla="val -53773"/>
          </a:avLst>
        </a:prstGeom>
        <a:solidFill>
          <a:srgbClr val="FFFF00"/>
        </a:solidFill>
        <a:ln w="1905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責任者と副責任者の</a:t>
          </a:r>
          <a:r>
            <a:rPr lang="en-US" cap="none" sz="1400" b="1" i="0" u="sng" baseline="0">
              <a:solidFill>
                <a:srgbClr val="FF0000"/>
              </a:solidFill>
              <a:latin typeface="ＭＳ Ｐゴシック"/>
              <a:ea typeface="ＭＳ Ｐゴシック"/>
              <a:cs typeface="ＭＳ Ｐゴシック"/>
            </a:rPr>
            <a:t>２名</a:t>
          </a:r>
          <a:r>
            <a:rPr lang="en-US" cap="none" sz="1400" b="1" i="0" u="sng" baseline="0">
              <a:solidFill>
                <a:srgbClr val="000000"/>
              </a:solidFill>
              <a:latin typeface="ＭＳ Ｐゴシック"/>
              <a:ea typeface="ＭＳ Ｐゴシック"/>
              <a:cs typeface="ＭＳ Ｐゴシック"/>
            </a:rPr>
            <a:t>の選出は必須</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そのほかの役職（主務・会計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等）があれば合わせて記載してください。</a:t>
          </a:r>
        </a:p>
      </xdr:txBody>
    </xdr:sp>
    <xdr:clientData fPrintsWithSheet="0"/>
  </xdr:twoCellAnchor>
  <xdr:twoCellAnchor>
    <xdr:from>
      <xdr:col>28</xdr:col>
      <xdr:colOff>285750</xdr:colOff>
      <xdr:row>44</xdr:row>
      <xdr:rowOff>57150</xdr:rowOff>
    </xdr:from>
    <xdr:to>
      <xdr:col>38</xdr:col>
      <xdr:colOff>95250</xdr:colOff>
      <xdr:row>47</xdr:row>
      <xdr:rowOff>47625</xdr:rowOff>
    </xdr:to>
    <xdr:sp>
      <xdr:nvSpPr>
        <xdr:cNvPr id="2" name="正方形/長方形 4"/>
        <xdr:cNvSpPr>
          <a:spLocks/>
        </xdr:cNvSpPr>
      </xdr:nvSpPr>
      <xdr:spPr>
        <a:xfrm>
          <a:off x="7715250" y="7848600"/>
          <a:ext cx="2667000" cy="1047750"/>
        </a:xfrm>
        <a:prstGeom prst="rect">
          <a:avLst/>
        </a:prstGeom>
        <a:solidFill>
          <a:srgbClr val="FFFF00"/>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役員の情報は</a:t>
          </a:r>
          <a:r>
            <a:rPr lang="en-US" cap="none" sz="1600" b="1" i="0" u="none" baseline="0">
              <a:solidFill>
                <a:srgbClr val="FF0000"/>
              </a:solidFill>
              <a:latin typeface="ＭＳ Ｐゴシック"/>
              <a:ea typeface="ＭＳ Ｐゴシック"/>
              <a:cs typeface="ＭＳ Ｐゴシック"/>
            </a:rPr>
            <a:t>漏れなく</a:t>
          </a:r>
          <a:r>
            <a:rPr lang="en-US" cap="none" sz="1600" b="1" i="0" u="none" baseline="0">
              <a:solidFill>
                <a:srgbClr val="000000"/>
              </a:solidFill>
              <a:latin typeface="ＭＳ Ｐゴシック"/>
              <a:ea typeface="ＭＳ Ｐゴシック"/>
              <a:cs typeface="ＭＳ Ｐゴシック"/>
            </a:rPr>
            <a:t>入力してください。</a:t>
          </a:r>
          <a:r>
            <a:rPr lang="en-US" cap="none" sz="16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（特にメールアドレスの未入力が目立ちます。ご注意ください。）</a:t>
          </a:r>
        </a:p>
      </xdr:txBody>
    </xdr:sp>
    <xdr:clientData fPrintsWithSheet="0"/>
  </xdr:twoCellAnchor>
  <xdr:twoCellAnchor>
    <xdr:from>
      <xdr:col>28</xdr:col>
      <xdr:colOff>104775</xdr:colOff>
      <xdr:row>56</xdr:row>
      <xdr:rowOff>38100</xdr:rowOff>
    </xdr:from>
    <xdr:to>
      <xdr:col>39</xdr:col>
      <xdr:colOff>28575</xdr:colOff>
      <xdr:row>59</xdr:row>
      <xdr:rowOff>200025</xdr:rowOff>
    </xdr:to>
    <xdr:sp>
      <xdr:nvSpPr>
        <xdr:cNvPr id="3" name="正方形/長方形 5"/>
        <xdr:cNvSpPr>
          <a:spLocks/>
        </xdr:cNvSpPr>
      </xdr:nvSpPr>
      <xdr:spPr>
        <a:xfrm>
          <a:off x="7534275" y="11811000"/>
          <a:ext cx="3067050" cy="1133475"/>
        </a:xfrm>
        <a:prstGeom prst="rect">
          <a:avLst/>
        </a:prstGeom>
        <a:solidFill>
          <a:srgbClr val="FFFF00"/>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構成人員は</a:t>
          </a:r>
          <a:r>
            <a:rPr lang="en-US" cap="none" sz="1600" b="1" i="0" u="none" baseline="0">
              <a:solidFill>
                <a:srgbClr val="FF0000"/>
              </a:solidFill>
              <a:latin typeface="ＭＳ Ｐゴシック"/>
              <a:ea typeface="ＭＳ Ｐゴシック"/>
              <a:cs typeface="ＭＳ Ｐゴシック"/>
            </a:rPr>
            <a:t>自動計算</a:t>
          </a:r>
          <a:r>
            <a:rPr lang="en-US" cap="none" sz="1200" b="0" i="0" u="none" baseline="0">
              <a:solidFill>
                <a:srgbClr val="000000"/>
              </a:solidFill>
              <a:latin typeface="ＭＳ Ｐゴシック"/>
              <a:ea typeface="ＭＳ Ｐゴシック"/>
              <a:cs typeface="ＭＳ Ｐゴシック"/>
            </a:rPr>
            <a:t>されますので、</a:t>
          </a:r>
          <a:r>
            <a:rPr lang="en-US" cap="none" sz="1200" b="0"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入力不要</a:t>
          </a:r>
          <a:r>
            <a:rPr lang="en-US" cap="none" sz="1200" b="0" i="0" u="none" baseline="0">
              <a:solidFill>
                <a:srgbClr val="000000"/>
              </a:solidFill>
              <a:latin typeface="ＭＳ Ｐゴシック"/>
              <a:ea typeface="ＭＳ Ｐゴシック"/>
              <a:cs typeface="ＭＳ Ｐゴシック"/>
            </a:rPr>
            <a:t>です。</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シート２枚目「部員名簿」に部員情報を入力すると、反映されます。</a:t>
          </a:r>
        </a:p>
      </xdr:txBody>
    </xdr:sp>
    <xdr:clientData fPrintsWithSheet="0"/>
  </xdr:twoCellAnchor>
  <xdr:twoCellAnchor>
    <xdr:from>
      <xdr:col>28</xdr:col>
      <xdr:colOff>85725</xdr:colOff>
      <xdr:row>6</xdr:row>
      <xdr:rowOff>9525</xdr:rowOff>
    </xdr:from>
    <xdr:to>
      <xdr:col>42</xdr:col>
      <xdr:colOff>28575</xdr:colOff>
      <xdr:row>19</xdr:row>
      <xdr:rowOff>152400</xdr:rowOff>
    </xdr:to>
    <xdr:sp>
      <xdr:nvSpPr>
        <xdr:cNvPr id="4" name="正方形/長方形 10"/>
        <xdr:cNvSpPr>
          <a:spLocks/>
        </xdr:cNvSpPr>
      </xdr:nvSpPr>
      <xdr:spPr>
        <a:xfrm>
          <a:off x="7515225" y="1038225"/>
          <a:ext cx="3943350" cy="2600325"/>
        </a:xfrm>
        <a:prstGeom prst="rect">
          <a:avLst/>
        </a:prstGeom>
        <a:solidFill>
          <a:srgbClr val="92D050"/>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注意</a:t>
          </a:r>
          <a:r>
            <a:rPr lang="en-US" cap="none" sz="1800" b="0" i="0" u="none" baseline="0">
              <a:solidFill>
                <a:srgbClr val="000000"/>
              </a:solidFill>
              <a:latin typeface="ＭＳ Ｐゴシック"/>
              <a:ea typeface="ＭＳ Ｐゴシック"/>
              <a:cs typeface="ＭＳ Ｐゴシック"/>
            </a:rPr>
            <a:t>】</a:t>
          </a:r>
          <a:r>
            <a:rPr lang="en-US" cap="none" sz="1800" b="0" i="0" u="sng" baseline="0">
              <a:solidFill>
                <a:srgbClr val="000000"/>
              </a:solidFill>
              <a:latin typeface="ＭＳ Ｐゴシック"/>
              <a:ea typeface="ＭＳ Ｐゴシック"/>
              <a:cs typeface="ＭＳ Ｐゴシック"/>
            </a:rPr>
            <a:t>コピー＆ペーストについて</a:t>
          </a:r>
          <a:r>
            <a:rPr lang="en-US" cap="none" sz="1800" b="0" i="0" u="sng" baseline="0">
              <a:solidFill>
                <a:srgbClr val="000000"/>
              </a:solidFill>
            </a:rPr>
            <a:t>
</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シートを保護しているので、</a:t>
          </a:r>
          <a:r>
            <a:rPr lang="en-US" cap="none" sz="1200" b="1" i="0" u="sng" baseline="0">
              <a:solidFill>
                <a:srgbClr val="FF0000"/>
              </a:solidFill>
              <a:latin typeface="ＭＳ Ｐゴシック"/>
              <a:ea typeface="ＭＳ Ｐゴシック"/>
              <a:cs typeface="ＭＳ Ｐゴシック"/>
            </a:rPr>
            <a:t>肌色</a:t>
          </a:r>
          <a:r>
            <a:rPr lang="en-US" cap="none" sz="1200" b="1" i="0" u="none" baseline="0">
              <a:solidFill>
                <a:srgbClr val="FF0000"/>
              </a:solidFill>
              <a:latin typeface="ＭＳ Ｐゴシック"/>
              <a:ea typeface="ＭＳ Ｐゴシック"/>
              <a:cs typeface="ＭＳ Ｐゴシック"/>
            </a:rPr>
            <a:t>がついているセルの範囲のみ貼り付けができます。</a:t>
          </a:r>
          <a:r>
            <a:rPr lang="en-US" cap="none" sz="1200" b="1" i="0" u="none" baseline="0">
              <a:solidFill>
                <a:srgbClr val="FF0000"/>
              </a:solidFill>
            </a:rPr>
            <a:t>
</a:t>
          </a:r>
          <a:r>
            <a:rPr lang="en-US" cap="none" sz="1200" b="1" i="0" u="none" baseline="0">
              <a:solidFill>
                <a:srgbClr val="000000"/>
              </a:solidFill>
              <a:latin typeface="ＭＳ Ｐゴシック"/>
              <a:ea typeface="ＭＳ Ｐゴシック"/>
              <a:cs typeface="ＭＳ Ｐゴシック"/>
            </a:rPr>
            <a:t>それ以外の場所を選択して貼り付けを行うと、エラーが出てうまく貼り付けができません。</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貼り付け手順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①旧ファイルから、貼り付けしたいセルを選択・右クリック</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②本ファイルの該当箇所に貼り付けする</a:t>
          </a:r>
          <a:r>
            <a:rPr lang="en-US" cap="none" sz="1200" b="1"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238125</xdr:rowOff>
    </xdr:from>
    <xdr:to>
      <xdr:col>12</xdr:col>
      <xdr:colOff>628650</xdr:colOff>
      <xdr:row>8</xdr:row>
      <xdr:rowOff>57150</xdr:rowOff>
    </xdr:to>
    <xdr:sp>
      <xdr:nvSpPr>
        <xdr:cNvPr id="1" name="正方形/長方形 1"/>
        <xdr:cNvSpPr>
          <a:spLocks/>
        </xdr:cNvSpPr>
      </xdr:nvSpPr>
      <xdr:spPr>
        <a:xfrm>
          <a:off x="7019925" y="238125"/>
          <a:ext cx="3295650" cy="2038350"/>
        </a:xfrm>
        <a:prstGeom prst="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全ての事項において</a:t>
          </a:r>
          <a:r>
            <a:rPr lang="en-US" cap="none" sz="1400" b="1" i="0" u="none" baseline="0">
              <a:solidFill>
                <a:srgbClr val="FF0000"/>
              </a:solidFill>
              <a:latin typeface="ＭＳ Ｐゴシック"/>
              <a:ea typeface="ＭＳ Ｐゴシック"/>
              <a:cs typeface="ＭＳ Ｐゴシック"/>
            </a:rPr>
            <a:t>入力漏れのないよう、ご注意ください。</a:t>
          </a:r>
          <a:r>
            <a:rPr lang="en-US" cap="none" sz="1400" b="1" i="0" u="none" baseline="0">
              <a:solidFill>
                <a:srgbClr val="FF0000"/>
              </a:solidFill>
            </a:rPr>
            <a:t>
</a:t>
          </a:r>
          <a:r>
            <a:rPr lang="en-US" cap="none" sz="1400" b="1" i="0" u="sng" baseline="0">
              <a:solidFill>
                <a:srgbClr val="FF0000"/>
              </a:solidFill>
            </a:rPr>
            <a:t>※</a:t>
          </a:r>
          <a:r>
            <a:rPr lang="en-US" cap="none" sz="1400" b="1" i="0" u="sng" baseline="0">
              <a:solidFill>
                <a:srgbClr val="FF0000"/>
              </a:solidFill>
            </a:rPr>
            <a:t>入力漏れがある場合は受付できません。</a:t>
          </a:r>
          <a:r>
            <a:rPr lang="en-US" cap="none" sz="1400" b="1" i="0" u="sng" baseline="0">
              <a:solidFill>
                <a:srgbClr val="FF0000"/>
              </a:solidFill>
            </a:rPr>
            <a:t>
</a:t>
          </a:r>
          <a:r>
            <a:rPr lang="en-US" cap="none" sz="1400" b="1" i="0" u="none" baseline="0">
              <a:solidFill>
                <a:srgbClr val="000000"/>
              </a:solidFill>
              <a:latin typeface="ＭＳ Ｐゴシック"/>
              <a:ea typeface="ＭＳ Ｐゴシック"/>
              <a:cs typeface="ＭＳ Ｐゴシック"/>
            </a:rPr>
            <a:t>（特に本人電話番号と保護者連絡先の記入をお忘れなく）</a:t>
          </a:r>
        </a:p>
      </xdr:txBody>
    </xdr:sp>
    <xdr:clientData fPrintsWithSheet="0"/>
  </xdr:twoCellAnchor>
  <xdr:twoCellAnchor>
    <xdr:from>
      <xdr:col>8</xdr:col>
      <xdr:colOff>142875</xdr:colOff>
      <xdr:row>8</xdr:row>
      <xdr:rowOff>314325</xdr:rowOff>
    </xdr:from>
    <xdr:to>
      <xdr:col>14</xdr:col>
      <xdr:colOff>295275</xdr:colOff>
      <xdr:row>18</xdr:row>
      <xdr:rowOff>133350</xdr:rowOff>
    </xdr:to>
    <xdr:sp>
      <xdr:nvSpPr>
        <xdr:cNvPr id="2" name="正方形/長方形 2"/>
        <xdr:cNvSpPr>
          <a:spLocks/>
        </xdr:cNvSpPr>
      </xdr:nvSpPr>
      <xdr:spPr>
        <a:xfrm>
          <a:off x="7086600" y="2533650"/>
          <a:ext cx="4267200" cy="2962275"/>
        </a:xfrm>
        <a:prstGeom prst="rect">
          <a:avLst/>
        </a:prstGeom>
        <a:solidFill>
          <a:srgbClr val="92D050"/>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注意</a:t>
          </a:r>
          <a:r>
            <a:rPr lang="en-US" cap="none" sz="1800" b="0" i="0" u="none" baseline="0">
              <a:solidFill>
                <a:srgbClr val="000000"/>
              </a:solidFill>
              <a:latin typeface="ＭＳ Ｐゴシック"/>
              <a:ea typeface="ＭＳ Ｐゴシック"/>
              <a:cs typeface="ＭＳ Ｐゴシック"/>
            </a:rPr>
            <a:t>】</a:t>
          </a:r>
          <a:r>
            <a:rPr lang="en-US" cap="none" sz="1800" b="0" i="0" u="sng" baseline="0">
              <a:solidFill>
                <a:srgbClr val="000000"/>
              </a:solidFill>
              <a:latin typeface="ＭＳ Ｐゴシック"/>
              <a:ea typeface="ＭＳ Ｐゴシック"/>
              <a:cs typeface="ＭＳ Ｐゴシック"/>
            </a:rPr>
            <a:t>コピー＆ペーストについて</a:t>
          </a:r>
          <a:r>
            <a:rPr lang="en-US" cap="none" sz="1800" b="0" i="0" u="sng" baseline="0">
              <a:solidFill>
                <a:srgbClr val="000000"/>
              </a:solidFill>
            </a:rPr>
            <a:t>
</a:t>
          </a:r>
          <a:r>
            <a:rPr lang="en-US" cap="none" sz="1100" b="0" i="0" u="none" baseline="0">
              <a:solidFill>
                <a:srgbClr val="FFFFFF"/>
              </a:solidFill>
            </a:rPr>
            <a:t>
</a:t>
          </a:r>
          <a:r>
            <a:rPr lang="en-US" cap="none" sz="1200" b="0" i="0" u="none" baseline="0">
              <a:solidFill>
                <a:srgbClr val="000000"/>
              </a:solidFill>
              <a:latin typeface="ＭＳ Ｐゴシック"/>
              <a:ea typeface="ＭＳ Ｐゴシック"/>
              <a:cs typeface="ＭＳ Ｐゴシック"/>
            </a:rPr>
            <a:t>シートを保護しているので、</a:t>
          </a:r>
          <a:r>
            <a:rPr lang="en-US" cap="none" sz="1200" b="1" i="0" u="sng" baseline="0">
              <a:solidFill>
                <a:srgbClr val="FF0000"/>
              </a:solidFill>
              <a:latin typeface="ＭＳ Ｐゴシック"/>
              <a:ea typeface="ＭＳ Ｐゴシック"/>
              <a:cs typeface="ＭＳ Ｐゴシック"/>
            </a:rPr>
            <a:t>肌色</a:t>
          </a:r>
          <a:r>
            <a:rPr lang="en-US" cap="none" sz="1200" b="1" i="0" u="none" baseline="0">
              <a:solidFill>
                <a:srgbClr val="FF0000"/>
              </a:solidFill>
              <a:latin typeface="ＭＳ Ｐゴシック"/>
              <a:ea typeface="ＭＳ Ｐゴシック"/>
              <a:cs typeface="ＭＳ Ｐゴシック"/>
            </a:rPr>
            <a:t>がついているセルの範囲のみ貼り付けができます。</a:t>
          </a:r>
          <a:r>
            <a:rPr lang="en-US" cap="none" sz="1200" b="0" i="0" u="none" baseline="0">
              <a:solidFill>
                <a:srgbClr val="FF0000"/>
              </a:solidFill>
            </a:rPr>
            <a:t>
</a:t>
          </a:r>
          <a:r>
            <a:rPr lang="en-US" cap="none" sz="1200" b="1" i="0" u="none" baseline="0">
              <a:solidFill>
                <a:srgbClr val="000000"/>
              </a:solidFill>
              <a:latin typeface="ＭＳ Ｐゴシック"/>
              <a:ea typeface="ＭＳ Ｐゴシック"/>
              <a:cs typeface="ＭＳ Ｐゴシック"/>
            </a:rPr>
            <a:t>それ以外の場所を選択して貼り付けを行うと、エラーが出てうまく貼り付けができません。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貼り付け手順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①旧ファイルから、貼り付けしたいセルを選択・右クリック</a:t>
          </a:r>
          <a:r>
            <a:rPr lang="en-US" cap="none" sz="1200" b="0" i="0" u="none" baseline="0">
              <a:solidFill>
                <a:srgbClr val="000000"/>
              </a:solidFill>
            </a:rPr>
            <a:t>
</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②本ファイルの該当箇所に貼り付けする</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madai@yamaguchi-u.ac.jp" TargetMode="External" /><Relationship Id="rId2" Type="http://schemas.openxmlformats.org/officeDocument/2006/relationships/hyperlink" Target="mailto:yamadai@yamaguchi-u.ac.jp" TargetMode="External" /><Relationship Id="rId3" Type="http://schemas.openxmlformats.org/officeDocument/2006/relationships/hyperlink" Target="mailto:yamajiro@yamaguchi-u.ac.jp" TargetMode="External" /><Relationship Id="rId4" Type="http://schemas.openxmlformats.org/officeDocument/2006/relationships/hyperlink" Target="mailto:bbbb@yamaguchi-u.ac.jp"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120"/>
  <sheetViews>
    <sheetView showGridLines="0" view="pageBreakPreview" zoomScaleSheetLayoutView="100" zoomScalePageLayoutView="0" workbookViewId="0" topLeftCell="A19">
      <selection activeCell="V45" sqref="V45:AB45"/>
    </sheetView>
  </sheetViews>
  <sheetFormatPr defaultColWidth="9.00390625" defaultRowHeight="13.5"/>
  <cols>
    <col min="1" max="4" width="3.375" style="1" customWidth="1"/>
    <col min="5" max="24" width="3.625" style="1" customWidth="1"/>
    <col min="25" max="28" width="2.875" style="1" customWidth="1"/>
    <col min="29" max="89" width="3.75390625" style="1" customWidth="1"/>
    <col min="90" max="16384" width="9.00390625" style="1" customWidth="1"/>
  </cols>
  <sheetData>
    <row r="1" spans="1:21" ht="13.5">
      <c r="A1" s="125" t="s">
        <v>65</v>
      </c>
      <c r="B1" s="125"/>
      <c r="C1" s="125"/>
      <c r="D1" s="125" t="s">
        <v>39</v>
      </c>
      <c r="E1" s="125"/>
      <c r="F1" s="125"/>
      <c r="G1" s="125" t="s">
        <v>66</v>
      </c>
      <c r="H1" s="125"/>
      <c r="I1" s="125"/>
      <c r="J1" s="125" t="s">
        <v>67</v>
      </c>
      <c r="K1" s="125"/>
      <c r="L1" s="125"/>
      <c r="M1" s="125" t="s">
        <v>68</v>
      </c>
      <c r="N1" s="125"/>
      <c r="O1" s="125"/>
      <c r="P1" s="125" t="s">
        <v>69</v>
      </c>
      <c r="Q1" s="125"/>
      <c r="R1" s="125"/>
      <c r="S1" s="125" t="s">
        <v>70</v>
      </c>
      <c r="T1" s="125"/>
      <c r="U1" s="125"/>
    </row>
    <row r="2" spans="1:21" ht="13.5">
      <c r="A2" s="2"/>
      <c r="B2" s="3"/>
      <c r="C2" s="4"/>
      <c r="D2" s="2"/>
      <c r="E2" s="3"/>
      <c r="F2" s="4"/>
      <c r="G2" s="2"/>
      <c r="H2" s="3"/>
      <c r="I2" s="4"/>
      <c r="J2" s="2"/>
      <c r="K2" s="3"/>
      <c r="L2" s="4"/>
      <c r="M2" s="2"/>
      <c r="N2" s="3"/>
      <c r="O2" s="4"/>
      <c r="P2" s="2"/>
      <c r="Q2" s="3"/>
      <c r="R2" s="4"/>
      <c r="S2" s="125"/>
      <c r="T2" s="125"/>
      <c r="U2" s="125"/>
    </row>
    <row r="3" spans="1:21" ht="13.5">
      <c r="A3" s="5"/>
      <c r="B3" s="6"/>
      <c r="C3" s="7"/>
      <c r="D3" s="5"/>
      <c r="E3" s="6"/>
      <c r="F3" s="7"/>
      <c r="G3" s="5"/>
      <c r="H3" s="6"/>
      <c r="I3" s="7"/>
      <c r="J3" s="5"/>
      <c r="K3" s="6"/>
      <c r="L3" s="7"/>
      <c r="M3" s="5"/>
      <c r="N3" s="6"/>
      <c r="O3" s="7"/>
      <c r="P3" s="5"/>
      <c r="Q3" s="6"/>
      <c r="R3" s="7"/>
      <c r="S3" s="125"/>
      <c r="T3" s="125"/>
      <c r="U3" s="125"/>
    </row>
    <row r="4" spans="1:21" ht="13.5">
      <c r="A4" s="8"/>
      <c r="B4" s="9"/>
      <c r="C4" s="10"/>
      <c r="D4" s="8"/>
      <c r="E4" s="9"/>
      <c r="F4" s="10"/>
      <c r="G4" s="8"/>
      <c r="H4" s="9"/>
      <c r="I4" s="10"/>
      <c r="J4" s="8"/>
      <c r="K4" s="9"/>
      <c r="L4" s="10"/>
      <c r="M4" s="8"/>
      <c r="N4" s="9"/>
      <c r="O4" s="10"/>
      <c r="P4" s="8"/>
      <c r="Q4" s="9"/>
      <c r="R4" s="10"/>
      <c r="S4" s="125"/>
      <c r="T4" s="125"/>
      <c r="U4" s="125"/>
    </row>
    <row r="7" spans="7:22" ht="22.5" customHeight="1">
      <c r="G7" s="136" t="s">
        <v>2</v>
      </c>
      <c r="H7" s="136"/>
      <c r="I7" s="136"/>
      <c r="J7" s="136"/>
      <c r="K7" s="137" t="s">
        <v>125</v>
      </c>
      <c r="L7" s="138"/>
      <c r="M7" s="138"/>
      <c r="N7" s="138"/>
      <c r="O7" s="139"/>
      <c r="P7" s="136" t="s">
        <v>1</v>
      </c>
      <c r="Q7" s="136"/>
      <c r="R7" s="136"/>
      <c r="S7" s="136"/>
      <c r="T7" s="136"/>
      <c r="U7" s="58"/>
      <c r="V7" s="58"/>
    </row>
    <row r="8" ht="22.5" customHeight="1"/>
    <row r="10" spans="19:29" ht="13.5">
      <c r="S10" s="140" t="s">
        <v>149</v>
      </c>
      <c r="T10" s="140"/>
      <c r="U10" s="140"/>
      <c r="V10" s="140"/>
      <c r="W10" s="140"/>
      <c r="X10" s="140"/>
      <c r="Y10" s="140"/>
      <c r="Z10" s="140"/>
      <c r="AA10" s="140"/>
      <c r="AB10" s="140"/>
      <c r="AC10" s="100" t="s">
        <v>157</v>
      </c>
    </row>
    <row r="12" spans="2:7" ht="13.5">
      <c r="B12" s="59" t="s">
        <v>71</v>
      </c>
      <c r="C12" s="59"/>
      <c r="D12" s="59"/>
      <c r="E12" s="59"/>
      <c r="F12" s="59"/>
      <c r="G12" s="59"/>
    </row>
    <row r="16" spans="6:23" ht="13.5">
      <c r="F16" s="141" t="s">
        <v>3</v>
      </c>
      <c r="G16" s="141"/>
      <c r="H16" s="141"/>
      <c r="I16" s="141"/>
      <c r="J16" s="141"/>
      <c r="K16" s="141"/>
      <c r="L16" s="142" t="s">
        <v>125</v>
      </c>
      <c r="M16" s="143"/>
      <c r="N16" s="144"/>
      <c r="O16" s="145" t="s">
        <v>4</v>
      </c>
      <c r="P16" s="145"/>
      <c r="Q16" s="145"/>
      <c r="R16" s="145"/>
      <c r="S16" s="145"/>
      <c r="T16" s="145"/>
      <c r="U16" s="145"/>
      <c r="V16" s="145"/>
      <c r="W16" s="145"/>
    </row>
    <row r="19" spans="7:28" ht="13.5">
      <c r="G19" s="145" t="s">
        <v>62</v>
      </c>
      <c r="H19" s="145"/>
      <c r="I19" s="145"/>
      <c r="J19" s="145"/>
      <c r="K19" s="145"/>
      <c r="L19" s="145"/>
      <c r="M19" s="145"/>
      <c r="N19" s="145"/>
      <c r="O19" s="145"/>
      <c r="P19" s="145"/>
      <c r="Q19" s="145"/>
      <c r="R19" s="145"/>
      <c r="S19" s="145"/>
      <c r="T19" s="145"/>
      <c r="U19" s="145"/>
      <c r="V19" s="145"/>
      <c r="W19" s="145"/>
      <c r="X19" s="145"/>
      <c r="Y19" s="145"/>
      <c r="Z19" s="145"/>
      <c r="AA19" s="145"/>
      <c r="AB19" s="145"/>
    </row>
    <row r="20" spans="7:28" ht="13.5">
      <c r="G20" s="145" t="s">
        <v>63</v>
      </c>
      <c r="H20" s="145"/>
      <c r="I20" s="145"/>
      <c r="J20" s="145"/>
      <c r="K20" s="145"/>
      <c r="L20" s="145"/>
      <c r="M20" s="145"/>
      <c r="N20" s="145"/>
      <c r="O20" s="145"/>
      <c r="P20" s="145"/>
      <c r="Q20" s="145"/>
      <c r="R20" s="145"/>
      <c r="S20" s="145"/>
      <c r="T20" s="145"/>
      <c r="U20" s="145"/>
      <c r="V20" s="145"/>
      <c r="W20" s="145"/>
      <c r="X20" s="145"/>
      <c r="Y20" s="145"/>
      <c r="Z20" s="145"/>
      <c r="AA20" s="145"/>
      <c r="AB20" s="145"/>
    </row>
    <row r="22" ht="13.5">
      <c r="L22" s="1" t="s">
        <v>83</v>
      </c>
    </row>
    <row r="23" spans="15:28" ht="13.5">
      <c r="O23" s="126" t="s">
        <v>126</v>
      </c>
      <c r="P23" s="126"/>
      <c r="Q23" s="126"/>
      <c r="R23" s="1" t="s">
        <v>5</v>
      </c>
      <c r="T23" s="126" t="s">
        <v>34</v>
      </c>
      <c r="U23" s="126"/>
      <c r="V23" s="126"/>
      <c r="W23" s="126"/>
      <c r="X23" s="126"/>
      <c r="Y23" s="1" t="s">
        <v>6</v>
      </c>
      <c r="AA23" s="11">
        <v>2</v>
      </c>
      <c r="AB23" s="1" t="s">
        <v>7</v>
      </c>
    </row>
    <row r="25" spans="13:27" ht="13.5">
      <c r="M25" s="1" t="s">
        <v>8</v>
      </c>
      <c r="N25" s="1" t="s">
        <v>9</v>
      </c>
      <c r="O25" s="126" t="s">
        <v>127</v>
      </c>
      <c r="P25" s="126"/>
      <c r="Q25" s="126"/>
      <c r="R25" s="126"/>
      <c r="S25" s="126"/>
      <c r="T25" s="126"/>
      <c r="U25" s="126"/>
      <c r="V25" s="126"/>
      <c r="W25" s="126"/>
      <c r="X25" s="126"/>
      <c r="Y25" s="126"/>
      <c r="Z25" s="126"/>
      <c r="AA25" s="126"/>
    </row>
    <row r="27" spans="15:28" ht="13.5">
      <c r="O27" s="1" t="s">
        <v>122</v>
      </c>
      <c r="Q27" s="146" t="s">
        <v>128</v>
      </c>
      <c r="R27" s="146"/>
      <c r="S27" s="146"/>
      <c r="T27" s="146"/>
      <c r="U27" s="146"/>
      <c r="V27" s="146"/>
      <c r="W27" s="146"/>
      <c r="X27" s="146"/>
      <c r="Y27" s="146"/>
      <c r="Z27" s="146"/>
      <c r="AA27" s="146"/>
      <c r="AB27" s="1" t="s">
        <v>10</v>
      </c>
    </row>
    <row r="28" spans="15:28" ht="13.5">
      <c r="O28" s="1" t="s">
        <v>123</v>
      </c>
      <c r="Q28" s="60"/>
      <c r="R28" s="60"/>
      <c r="S28" s="147" t="s">
        <v>160</v>
      </c>
      <c r="T28" s="148"/>
      <c r="U28" s="148"/>
      <c r="V28" s="148"/>
      <c r="W28" s="148"/>
      <c r="X28" s="148"/>
      <c r="Y28" s="148"/>
      <c r="Z28" s="148"/>
      <c r="AA28" s="148"/>
      <c r="AB28" s="1" t="s">
        <v>10</v>
      </c>
    </row>
    <row r="30" spans="1:28" ht="13.5">
      <c r="A30" s="149" t="s">
        <v>158</v>
      </c>
      <c r="B30" s="150"/>
      <c r="C30" s="150"/>
      <c r="D30" s="151"/>
      <c r="E30" s="152" t="str">
        <f>PHONETIC(E31)</f>
        <v>テニスドウコウカイ</v>
      </c>
      <c r="F30" s="153"/>
      <c r="G30" s="153"/>
      <c r="H30" s="153"/>
      <c r="I30" s="153"/>
      <c r="J30" s="153"/>
      <c r="K30" s="153"/>
      <c r="L30" s="153"/>
      <c r="M30" s="154"/>
      <c r="N30" s="2" t="s">
        <v>13</v>
      </c>
      <c r="O30" s="3"/>
      <c r="P30" s="3"/>
      <c r="Q30" s="4"/>
      <c r="R30" s="97" t="s">
        <v>15</v>
      </c>
      <c r="S30" s="98"/>
      <c r="T30" s="155" t="s">
        <v>126</v>
      </c>
      <c r="U30" s="155"/>
      <c r="V30" s="155"/>
      <c r="W30" s="155"/>
      <c r="X30" s="155"/>
      <c r="Y30" s="98" t="s">
        <v>16</v>
      </c>
      <c r="Z30" s="98"/>
      <c r="AA30" s="155" t="s">
        <v>130</v>
      </c>
      <c r="AB30" s="156"/>
    </row>
    <row r="31" spans="1:28" ht="14.25" customHeight="1">
      <c r="A31" s="109" t="s">
        <v>11</v>
      </c>
      <c r="B31" s="127"/>
      <c r="C31" s="127"/>
      <c r="D31" s="110"/>
      <c r="E31" s="131" t="s">
        <v>129</v>
      </c>
      <c r="F31" s="132"/>
      <c r="G31" s="132"/>
      <c r="H31" s="132"/>
      <c r="I31" s="132"/>
      <c r="J31" s="132"/>
      <c r="K31" s="132"/>
      <c r="L31" s="132"/>
      <c r="M31" s="133"/>
      <c r="N31" s="109" t="s">
        <v>14</v>
      </c>
      <c r="O31" s="127"/>
      <c r="P31" s="127"/>
      <c r="Q31" s="110"/>
      <c r="R31" s="157" t="s">
        <v>0</v>
      </c>
      <c r="S31" s="158"/>
      <c r="T31" s="161" t="s">
        <v>131</v>
      </c>
      <c r="U31" s="161"/>
      <c r="V31" s="161"/>
      <c r="W31" s="161"/>
      <c r="X31" s="161"/>
      <c r="Y31" s="161"/>
      <c r="Z31" s="161"/>
      <c r="AA31" s="161"/>
      <c r="AB31" s="162"/>
    </row>
    <row r="32" spans="1:28" ht="14.25" customHeight="1">
      <c r="A32" s="128"/>
      <c r="B32" s="129"/>
      <c r="C32" s="129"/>
      <c r="D32" s="130"/>
      <c r="E32" s="134"/>
      <c r="F32" s="126"/>
      <c r="G32" s="126"/>
      <c r="H32" s="126"/>
      <c r="I32" s="126"/>
      <c r="J32" s="126"/>
      <c r="K32" s="126"/>
      <c r="L32" s="126"/>
      <c r="M32" s="135"/>
      <c r="N32" s="128"/>
      <c r="O32" s="129"/>
      <c r="P32" s="129"/>
      <c r="Q32" s="130"/>
      <c r="R32" s="159"/>
      <c r="S32" s="160"/>
      <c r="T32" s="163"/>
      <c r="U32" s="163"/>
      <c r="V32" s="163"/>
      <c r="W32" s="163"/>
      <c r="X32" s="163"/>
      <c r="Y32" s="163"/>
      <c r="Z32" s="163"/>
      <c r="AA32" s="163"/>
      <c r="AB32" s="164"/>
    </row>
    <row r="33" spans="1:28" ht="13.5">
      <c r="A33" s="2"/>
      <c r="B33" s="3"/>
      <c r="C33" s="3"/>
      <c r="D33" s="4"/>
      <c r="E33" s="165" t="s">
        <v>138</v>
      </c>
      <c r="F33" s="166"/>
      <c r="G33" s="166"/>
      <c r="H33" s="166"/>
      <c r="I33" s="166"/>
      <c r="J33" s="166"/>
      <c r="K33" s="166"/>
      <c r="L33" s="166"/>
      <c r="M33" s="166"/>
      <c r="N33" s="166"/>
      <c r="O33" s="166"/>
      <c r="P33" s="166"/>
      <c r="Q33" s="166"/>
      <c r="R33" s="166"/>
      <c r="S33" s="166"/>
      <c r="T33" s="166"/>
      <c r="U33" s="166"/>
      <c r="V33" s="166"/>
      <c r="W33" s="166"/>
      <c r="X33" s="166"/>
      <c r="Y33" s="166"/>
      <c r="Z33" s="166"/>
      <c r="AA33" s="166"/>
      <c r="AB33" s="167"/>
    </row>
    <row r="34" spans="1:28" ht="13.5">
      <c r="A34" s="109" t="s">
        <v>12</v>
      </c>
      <c r="B34" s="127"/>
      <c r="C34" s="127"/>
      <c r="D34" s="110"/>
      <c r="E34" s="168"/>
      <c r="F34" s="169"/>
      <c r="G34" s="169"/>
      <c r="H34" s="169"/>
      <c r="I34" s="169"/>
      <c r="J34" s="169"/>
      <c r="K34" s="169"/>
      <c r="L34" s="169"/>
      <c r="M34" s="169"/>
      <c r="N34" s="169"/>
      <c r="O34" s="169"/>
      <c r="P34" s="169"/>
      <c r="Q34" s="169"/>
      <c r="R34" s="169"/>
      <c r="S34" s="169"/>
      <c r="T34" s="169"/>
      <c r="U34" s="169"/>
      <c r="V34" s="169"/>
      <c r="W34" s="169"/>
      <c r="X34" s="169"/>
      <c r="Y34" s="169"/>
      <c r="Z34" s="169"/>
      <c r="AA34" s="169"/>
      <c r="AB34" s="170"/>
    </row>
    <row r="35" spans="1:28" ht="13.5">
      <c r="A35" s="109"/>
      <c r="B35" s="127"/>
      <c r="C35" s="127"/>
      <c r="D35" s="110"/>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70"/>
    </row>
    <row r="36" spans="1:28" ht="13.5">
      <c r="A36" s="12"/>
      <c r="B36" s="13"/>
      <c r="C36" s="13"/>
      <c r="D36" s="1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70"/>
    </row>
    <row r="37" spans="1:28" ht="13.5">
      <c r="A37" s="174" t="s">
        <v>17</v>
      </c>
      <c r="B37" s="175"/>
      <c r="C37" s="175"/>
      <c r="D37" s="176"/>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70"/>
    </row>
    <row r="38" spans="1:28" ht="13.5">
      <c r="A38" s="8"/>
      <c r="B38" s="9"/>
      <c r="C38" s="9"/>
      <c r="D38" s="10"/>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3"/>
    </row>
    <row r="39" spans="1:28" ht="13.5">
      <c r="A39" s="2"/>
      <c r="B39" s="3"/>
      <c r="C39" s="3"/>
      <c r="D39" s="4"/>
      <c r="E39" s="177" t="s">
        <v>139</v>
      </c>
      <c r="F39" s="178"/>
      <c r="G39" s="178"/>
      <c r="H39" s="178"/>
      <c r="I39" s="178"/>
      <c r="J39" s="178"/>
      <c r="K39" s="178"/>
      <c r="L39" s="178"/>
      <c r="M39" s="178"/>
      <c r="N39" s="178"/>
      <c r="O39" s="178"/>
      <c r="P39" s="178"/>
      <c r="Q39" s="178"/>
      <c r="R39" s="178"/>
      <c r="S39" s="178"/>
      <c r="T39" s="178"/>
      <c r="U39" s="178"/>
      <c r="V39" s="178"/>
      <c r="W39" s="178"/>
      <c r="X39" s="178"/>
      <c r="Y39" s="178"/>
      <c r="Z39" s="178"/>
      <c r="AA39" s="178"/>
      <c r="AB39" s="179"/>
    </row>
    <row r="40" spans="1:28" ht="13.5">
      <c r="A40" s="109" t="s">
        <v>18</v>
      </c>
      <c r="B40" s="127"/>
      <c r="C40" s="127"/>
      <c r="D40" s="110"/>
      <c r="E40" s="180"/>
      <c r="F40" s="181"/>
      <c r="G40" s="181"/>
      <c r="H40" s="181"/>
      <c r="I40" s="181"/>
      <c r="J40" s="181"/>
      <c r="K40" s="181"/>
      <c r="L40" s="181"/>
      <c r="M40" s="181"/>
      <c r="N40" s="181"/>
      <c r="O40" s="181"/>
      <c r="P40" s="181"/>
      <c r="Q40" s="181"/>
      <c r="R40" s="181"/>
      <c r="S40" s="181"/>
      <c r="T40" s="181"/>
      <c r="U40" s="181"/>
      <c r="V40" s="181"/>
      <c r="W40" s="181"/>
      <c r="X40" s="181"/>
      <c r="Y40" s="181"/>
      <c r="Z40" s="181"/>
      <c r="AA40" s="181"/>
      <c r="AB40" s="182"/>
    </row>
    <row r="41" spans="1:28" ht="13.5">
      <c r="A41" s="109"/>
      <c r="B41" s="127"/>
      <c r="C41" s="127"/>
      <c r="D41" s="110"/>
      <c r="E41" s="180"/>
      <c r="F41" s="181"/>
      <c r="G41" s="181"/>
      <c r="H41" s="181"/>
      <c r="I41" s="181"/>
      <c r="J41" s="181"/>
      <c r="K41" s="181"/>
      <c r="L41" s="181"/>
      <c r="M41" s="181"/>
      <c r="N41" s="181"/>
      <c r="O41" s="181"/>
      <c r="P41" s="181"/>
      <c r="Q41" s="181"/>
      <c r="R41" s="181"/>
      <c r="S41" s="181"/>
      <c r="T41" s="181"/>
      <c r="U41" s="181"/>
      <c r="V41" s="181"/>
      <c r="W41" s="181"/>
      <c r="X41" s="181"/>
      <c r="Y41" s="181"/>
      <c r="Z41" s="181"/>
      <c r="AA41" s="181"/>
      <c r="AB41" s="182"/>
    </row>
    <row r="42" spans="1:28" ht="13.5">
      <c r="A42" s="12"/>
      <c r="B42" s="13"/>
      <c r="C42" s="13"/>
      <c r="D42" s="14"/>
      <c r="E42" s="180"/>
      <c r="F42" s="181"/>
      <c r="G42" s="181"/>
      <c r="H42" s="181"/>
      <c r="I42" s="181"/>
      <c r="J42" s="181"/>
      <c r="K42" s="181"/>
      <c r="L42" s="181"/>
      <c r="M42" s="181"/>
      <c r="N42" s="181"/>
      <c r="O42" s="181"/>
      <c r="P42" s="181"/>
      <c r="Q42" s="181"/>
      <c r="R42" s="181"/>
      <c r="S42" s="181"/>
      <c r="T42" s="181"/>
      <c r="U42" s="181"/>
      <c r="V42" s="181"/>
      <c r="W42" s="181"/>
      <c r="X42" s="181"/>
      <c r="Y42" s="181"/>
      <c r="Z42" s="181"/>
      <c r="AA42" s="181"/>
      <c r="AB42" s="182"/>
    </row>
    <row r="43" spans="1:28" ht="13.5">
      <c r="A43" s="174" t="s">
        <v>17</v>
      </c>
      <c r="B43" s="175"/>
      <c r="C43" s="175"/>
      <c r="D43" s="176"/>
      <c r="E43" s="180"/>
      <c r="F43" s="181"/>
      <c r="G43" s="181"/>
      <c r="H43" s="181"/>
      <c r="I43" s="181"/>
      <c r="J43" s="181"/>
      <c r="K43" s="181"/>
      <c r="L43" s="181"/>
      <c r="M43" s="181"/>
      <c r="N43" s="181"/>
      <c r="O43" s="181"/>
      <c r="P43" s="181"/>
      <c r="Q43" s="181"/>
      <c r="R43" s="181"/>
      <c r="S43" s="181"/>
      <c r="T43" s="181"/>
      <c r="U43" s="181"/>
      <c r="V43" s="181"/>
      <c r="W43" s="181"/>
      <c r="X43" s="181"/>
      <c r="Y43" s="181"/>
      <c r="Z43" s="181"/>
      <c r="AA43" s="181"/>
      <c r="AB43" s="182"/>
    </row>
    <row r="44" spans="1:28" ht="13.5">
      <c r="A44" s="8"/>
      <c r="B44" s="9"/>
      <c r="C44" s="9"/>
      <c r="D44" s="10"/>
      <c r="E44" s="183"/>
      <c r="F44" s="184"/>
      <c r="G44" s="184"/>
      <c r="H44" s="184"/>
      <c r="I44" s="184"/>
      <c r="J44" s="184"/>
      <c r="K44" s="184"/>
      <c r="L44" s="184"/>
      <c r="M44" s="184"/>
      <c r="N44" s="184"/>
      <c r="O44" s="184"/>
      <c r="P44" s="184"/>
      <c r="Q44" s="184"/>
      <c r="R44" s="184"/>
      <c r="S44" s="184"/>
      <c r="T44" s="184"/>
      <c r="U44" s="184"/>
      <c r="V44" s="184"/>
      <c r="W44" s="184"/>
      <c r="X44" s="184"/>
      <c r="Y44" s="184"/>
      <c r="Z44" s="184"/>
      <c r="AA44" s="184"/>
      <c r="AB44" s="185"/>
    </row>
    <row r="45" spans="1:28" ht="29.25" customHeight="1">
      <c r="A45" s="2"/>
      <c r="B45" s="4"/>
      <c r="C45" s="15" t="s">
        <v>19</v>
      </c>
      <c r="D45" s="16" t="s">
        <v>20</v>
      </c>
      <c r="E45" s="186" t="s">
        <v>22</v>
      </c>
      <c r="F45" s="190"/>
      <c r="G45" s="190"/>
      <c r="H45" s="187"/>
      <c r="I45" s="191" t="s">
        <v>162</v>
      </c>
      <c r="J45" s="192"/>
      <c r="K45" s="192"/>
      <c r="L45" s="193"/>
      <c r="M45" s="186" t="s">
        <v>5</v>
      </c>
      <c r="N45" s="187"/>
      <c r="O45" s="186" t="s">
        <v>64</v>
      </c>
      <c r="P45" s="187"/>
      <c r="Q45" s="194" t="s">
        <v>163</v>
      </c>
      <c r="R45" s="190"/>
      <c r="S45" s="190"/>
      <c r="T45" s="190"/>
      <c r="U45" s="187"/>
      <c r="V45" s="188" t="s">
        <v>159</v>
      </c>
      <c r="W45" s="188"/>
      <c r="X45" s="188"/>
      <c r="Y45" s="188"/>
      <c r="Z45" s="188"/>
      <c r="AA45" s="188"/>
      <c r="AB45" s="189"/>
    </row>
    <row r="46" spans="1:28" ht="25.5" customHeight="1">
      <c r="A46" s="109" t="s">
        <v>19</v>
      </c>
      <c r="B46" s="110"/>
      <c r="C46" s="123" t="s">
        <v>84</v>
      </c>
      <c r="D46" s="124"/>
      <c r="E46" s="117" t="s">
        <v>164</v>
      </c>
      <c r="F46" s="118"/>
      <c r="G46" s="118"/>
      <c r="H46" s="119"/>
      <c r="I46" s="117">
        <v>1234567890</v>
      </c>
      <c r="J46" s="118"/>
      <c r="K46" s="118"/>
      <c r="L46" s="119"/>
      <c r="M46" s="117" t="s">
        <v>126</v>
      </c>
      <c r="N46" s="119"/>
      <c r="O46" s="117">
        <v>2</v>
      </c>
      <c r="P46" s="119"/>
      <c r="Q46" s="120" t="s">
        <v>132</v>
      </c>
      <c r="R46" s="121"/>
      <c r="S46" s="121"/>
      <c r="T46" s="121"/>
      <c r="U46" s="122"/>
      <c r="V46" s="195" t="s">
        <v>160</v>
      </c>
      <c r="W46" s="121"/>
      <c r="X46" s="121"/>
      <c r="Y46" s="121"/>
      <c r="Z46" s="121"/>
      <c r="AA46" s="121"/>
      <c r="AB46" s="122"/>
    </row>
    <row r="47" spans="1:28" ht="25.5" customHeight="1">
      <c r="A47" s="109"/>
      <c r="B47" s="110"/>
      <c r="C47" s="123" t="s">
        <v>85</v>
      </c>
      <c r="D47" s="124"/>
      <c r="E47" s="117" t="s">
        <v>165</v>
      </c>
      <c r="F47" s="118"/>
      <c r="G47" s="118"/>
      <c r="H47" s="119"/>
      <c r="I47" s="117">
        <v>1298765432</v>
      </c>
      <c r="J47" s="118"/>
      <c r="K47" s="118"/>
      <c r="L47" s="119"/>
      <c r="M47" s="117" t="s">
        <v>124</v>
      </c>
      <c r="N47" s="119"/>
      <c r="O47" s="117">
        <v>4</v>
      </c>
      <c r="P47" s="119"/>
      <c r="Q47" s="120" t="s">
        <v>166</v>
      </c>
      <c r="R47" s="121"/>
      <c r="S47" s="121"/>
      <c r="T47" s="121"/>
      <c r="U47" s="122"/>
      <c r="V47" s="195" t="s">
        <v>161</v>
      </c>
      <c r="W47" s="121"/>
      <c r="X47" s="121"/>
      <c r="Y47" s="121"/>
      <c r="Z47" s="121"/>
      <c r="AA47" s="121"/>
      <c r="AB47" s="122"/>
    </row>
    <row r="48" spans="1:28" ht="25.5" customHeight="1">
      <c r="A48" s="17"/>
      <c r="B48" s="18"/>
      <c r="C48" s="114" t="s">
        <v>167</v>
      </c>
      <c r="D48" s="116"/>
      <c r="E48" s="111" t="s">
        <v>168</v>
      </c>
      <c r="F48" s="112"/>
      <c r="G48" s="112"/>
      <c r="H48" s="113"/>
      <c r="I48" s="111">
        <v>1222223333</v>
      </c>
      <c r="J48" s="112"/>
      <c r="K48" s="112"/>
      <c r="L48" s="113"/>
      <c r="M48" s="111" t="s">
        <v>126</v>
      </c>
      <c r="N48" s="113"/>
      <c r="O48" s="111">
        <v>3</v>
      </c>
      <c r="P48" s="113"/>
      <c r="Q48" s="114" t="s">
        <v>169</v>
      </c>
      <c r="R48" s="115"/>
      <c r="S48" s="115"/>
      <c r="T48" s="115"/>
      <c r="U48" s="116"/>
      <c r="V48" s="196" t="s">
        <v>170</v>
      </c>
      <c r="W48" s="115"/>
      <c r="X48" s="115"/>
      <c r="Y48" s="115"/>
      <c r="Z48" s="115"/>
      <c r="AA48" s="115"/>
      <c r="AB48" s="116"/>
    </row>
    <row r="49" spans="1:28" ht="25.5" customHeight="1">
      <c r="A49" s="17"/>
      <c r="B49" s="18"/>
      <c r="C49" s="114"/>
      <c r="D49" s="116"/>
      <c r="E49" s="111"/>
      <c r="F49" s="112"/>
      <c r="G49" s="112"/>
      <c r="H49" s="113"/>
      <c r="I49" s="111"/>
      <c r="J49" s="112"/>
      <c r="K49" s="112"/>
      <c r="L49" s="113"/>
      <c r="M49" s="111"/>
      <c r="N49" s="113"/>
      <c r="O49" s="111"/>
      <c r="P49" s="113"/>
      <c r="Q49" s="114"/>
      <c r="R49" s="115"/>
      <c r="S49" s="115"/>
      <c r="T49" s="115"/>
      <c r="U49" s="116"/>
      <c r="V49" s="196"/>
      <c r="W49" s="115"/>
      <c r="X49" s="115"/>
      <c r="Y49" s="115"/>
      <c r="Z49" s="115"/>
      <c r="AA49" s="115"/>
      <c r="AB49" s="116"/>
    </row>
    <row r="50" spans="1:34" ht="25.5" customHeight="1">
      <c r="A50" s="109" t="s">
        <v>21</v>
      </c>
      <c r="B50" s="110"/>
      <c r="C50" s="114"/>
      <c r="D50" s="116"/>
      <c r="E50" s="111"/>
      <c r="F50" s="112"/>
      <c r="G50" s="112"/>
      <c r="H50" s="113"/>
      <c r="I50" s="111"/>
      <c r="J50" s="112"/>
      <c r="K50" s="112"/>
      <c r="L50" s="113"/>
      <c r="M50" s="111"/>
      <c r="N50" s="113"/>
      <c r="O50" s="111"/>
      <c r="P50" s="113"/>
      <c r="Q50" s="114"/>
      <c r="R50" s="115"/>
      <c r="S50" s="115"/>
      <c r="T50" s="115"/>
      <c r="U50" s="116"/>
      <c r="V50" s="196"/>
      <c r="W50" s="115"/>
      <c r="X50" s="115"/>
      <c r="Y50" s="115"/>
      <c r="Z50" s="115"/>
      <c r="AA50" s="115"/>
      <c r="AB50" s="116"/>
      <c r="AH50" s="105"/>
    </row>
    <row r="51" spans="1:28" ht="25.5" customHeight="1">
      <c r="A51" s="128"/>
      <c r="B51" s="130"/>
      <c r="C51" s="114"/>
      <c r="D51" s="116"/>
      <c r="E51" s="111"/>
      <c r="F51" s="112"/>
      <c r="G51" s="112"/>
      <c r="H51" s="113"/>
      <c r="I51" s="111"/>
      <c r="J51" s="112"/>
      <c r="K51" s="112"/>
      <c r="L51" s="113"/>
      <c r="M51" s="111"/>
      <c r="N51" s="113"/>
      <c r="O51" s="111"/>
      <c r="P51" s="113"/>
      <c r="Q51" s="114"/>
      <c r="R51" s="115"/>
      <c r="S51" s="115"/>
      <c r="T51" s="115"/>
      <c r="U51" s="116"/>
      <c r="V51" s="114"/>
      <c r="W51" s="115"/>
      <c r="X51" s="115"/>
      <c r="Y51" s="115"/>
      <c r="Z51" s="115"/>
      <c r="AA51" s="115"/>
      <c r="AB51" s="116"/>
    </row>
    <row r="52" spans="1:28" ht="25.5" customHeight="1">
      <c r="A52" s="102"/>
      <c r="B52" s="102"/>
      <c r="C52" s="103"/>
      <c r="D52" s="103"/>
      <c r="E52" s="101"/>
      <c r="F52" s="101"/>
      <c r="G52" s="101"/>
      <c r="H52" s="101"/>
      <c r="I52" s="101"/>
      <c r="J52" s="101"/>
      <c r="K52" s="101"/>
      <c r="L52" s="101"/>
      <c r="M52" s="101"/>
      <c r="N52" s="101"/>
      <c r="O52" s="101"/>
      <c r="P52" s="101"/>
      <c r="Q52" s="103"/>
      <c r="R52" s="103"/>
      <c r="S52" s="103"/>
      <c r="T52" s="103"/>
      <c r="U52" s="103"/>
      <c r="V52" s="103"/>
      <c r="W52" s="103"/>
      <c r="X52" s="103"/>
      <c r="Y52" s="103"/>
      <c r="Z52" s="103"/>
      <c r="AA52" s="103"/>
      <c r="AB52" s="103"/>
    </row>
    <row r="53" spans="3:4" ht="25.5" customHeight="1" thickBot="1">
      <c r="C53" s="6"/>
      <c r="D53" s="6"/>
    </row>
    <row r="54" spans="1:28" ht="25.5" customHeight="1" thickBot="1">
      <c r="A54" s="61"/>
      <c r="B54" s="62"/>
      <c r="C54" s="197" t="s">
        <v>23</v>
      </c>
      <c r="D54" s="198"/>
      <c r="E54" s="199" t="s">
        <v>34</v>
      </c>
      <c r="F54" s="198"/>
      <c r="G54" s="199" t="s">
        <v>35</v>
      </c>
      <c r="H54" s="198"/>
      <c r="I54" s="199" t="s">
        <v>36</v>
      </c>
      <c r="J54" s="198"/>
      <c r="K54" s="199" t="s">
        <v>37</v>
      </c>
      <c r="L54" s="198"/>
      <c r="M54" s="199" t="s">
        <v>40</v>
      </c>
      <c r="N54" s="198"/>
      <c r="O54" s="199" t="s">
        <v>41</v>
      </c>
      <c r="P54" s="198"/>
      <c r="Q54" s="199" t="s">
        <v>38</v>
      </c>
      <c r="R54" s="198"/>
      <c r="S54" s="199" t="s">
        <v>102</v>
      </c>
      <c r="T54" s="198"/>
      <c r="U54" s="199" t="s">
        <v>101</v>
      </c>
      <c r="V54" s="198"/>
      <c r="W54" s="199" t="s">
        <v>82</v>
      </c>
      <c r="X54" s="198"/>
      <c r="Y54" s="63"/>
      <c r="Z54" s="200" t="s">
        <v>31</v>
      </c>
      <c r="AA54" s="200"/>
      <c r="AB54" s="64"/>
    </row>
    <row r="55" spans="1:28" ht="25.5" customHeight="1" thickBot="1">
      <c r="A55" s="201" t="s">
        <v>42</v>
      </c>
      <c r="B55" s="202"/>
      <c r="C55" s="197" t="s">
        <v>24</v>
      </c>
      <c r="D55" s="198"/>
      <c r="E55" s="89" t="s">
        <v>32</v>
      </c>
      <c r="F55" s="66" t="s">
        <v>33</v>
      </c>
      <c r="G55" s="89" t="s">
        <v>32</v>
      </c>
      <c r="H55" s="66" t="s">
        <v>33</v>
      </c>
      <c r="I55" s="89" t="s">
        <v>32</v>
      </c>
      <c r="J55" s="66" t="s">
        <v>33</v>
      </c>
      <c r="K55" s="89" t="s">
        <v>32</v>
      </c>
      <c r="L55" s="66" t="s">
        <v>33</v>
      </c>
      <c r="M55" s="67" t="s">
        <v>32</v>
      </c>
      <c r="N55" s="90" t="s">
        <v>33</v>
      </c>
      <c r="O55" s="67" t="s">
        <v>32</v>
      </c>
      <c r="P55" s="90" t="s">
        <v>33</v>
      </c>
      <c r="Q55" s="67" t="s">
        <v>32</v>
      </c>
      <c r="R55" s="90" t="s">
        <v>33</v>
      </c>
      <c r="S55" s="67" t="s">
        <v>32</v>
      </c>
      <c r="T55" s="90" t="s">
        <v>33</v>
      </c>
      <c r="U55" s="67" t="s">
        <v>32</v>
      </c>
      <c r="V55" s="90" t="s">
        <v>33</v>
      </c>
      <c r="W55" s="67" t="s">
        <v>32</v>
      </c>
      <c r="X55" s="90" t="s">
        <v>33</v>
      </c>
      <c r="Y55" s="199" t="s">
        <v>32</v>
      </c>
      <c r="Z55" s="203"/>
      <c r="AA55" s="204" t="s">
        <v>33</v>
      </c>
      <c r="AB55" s="205"/>
    </row>
    <row r="56" spans="1:28" ht="25.5" customHeight="1">
      <c r="A56" s="69"/>
      <c r="B56" s="70"/>
      <c r="C56" s="206" t="s">
        <v>25</v>
      </c>
      <c r="D56" s="207"/>
      <c r="E56" s="71">
        <f>_xlfn.COUNTIFS('（３）部員名簿'!D:D,"男",'（３）部員名簿'!E:E,"人文",'（３）部員名簿'!F:F,1)</f>
        <v>0</v>
      </c>
      <c r="F56" s="72">
        <f>_xlfn.COUNTIFS('（３）部員名簿'!D:D,"女",'（３）部員名簿'!E:E,"人文",'（３）部員名簿'!F:F,1)</f>
        <v>0</v>
      </c>
      <c r="G56" s="71">
        <f>_xlfn.COUNTIFS('（３）部員名簿'!D:D,"男",'（３）部員名簿'!E:E,"教育",'（３）部員名簿'!F:F,1)</f>
        <v>0</v>
      </c>
      <c r="H56" s="72">
        <f>_xlfn.COUNTIFS('（３）部員名簿'!D:D,"女",'（３）部員名簿'!E:E,"教育",'（３）部員名簿'!F:F,1)</f>
        <v>0</v>
      </c>
      <c r="I56" s="71">
        <f>_xlfn.COUNTIFS('（３）部員名簿'!D:D,"男",'（３）部員名簿'!E:E,"経済",'（３）部員名簿'!F:F,1)</f>
        <v>0</v>
      </c>
      <c r="J56" s="72">
        <f>_xlfn.COUNTIFS('（３）部員名簿'!D:D,"女",'（３）部員名簿'!E:E,"経済",'（３）部員名簿'!F:F,1)</f>
        <v>0</v>
      </c>
      <c r="K56" s="71">
        <f>_xlfn.COUNTIFS('（３）部員名簿'!D:D,"男",'（３）部員名簿'!E:E,"理",'（３）部員名簿'!F:F,1)</f>
        <v>0</v>
      </c>
      <c r="L56" s="72">
        <f>_xlfn.COUNTIFS('（３）部員名簿'!D:D,"女",'（３）部員名簿'!E:E,"理",'（３）部員名簿'!F:F,1)</f>
        <v>0</v>
      </c>
      <c r="M56" s="73">
        <f>_xlfn.COUNTIFS('（３）部員名簿'!D:D,"男",'（３）部員名簿'!E:E,"医",'（３）部員名簿'!F:F,1)</f>
        <v>0</v>
      </c>
      <c r="N56" s="74">
        <f>_xlfn.COUNTIFS('（３）部員名簿'!D:D,"女",'（３）部員名簿'!E:E,"医",'（３）部員名簿'!F:F,1)</f>
        <v>0</v>
      </c>
      <c r="O56" s="73">
        <f>_xlfn.COUNTIFS('（３）部員名簿'!D:D,"男",'（３）部員名簿'!E:E,"工",'（３）部員名簿'!F:F,1)</f>
        <v>0</v>
      </c>
      <c r="P56" s="74">
        <f>_xlfn.COUNTIFS('（３）部員名簿'!D:D,"女",'（３）部員名簿'!E:E,"工",'（３）部員名簿'!F:F,1)</f>
        <v>0</v>
      </c>
      <c r="Q56" s="73">
        <f>_xlfn.COUNTIFS('（３）部員名簿'!D:D,"男",'（３）部員名簿'!E:E,"農",'（３）部員名簿'!F:F,1)</f>
        <v>0</v>
      </c>
      <c r="R56" s="74">
        <f>_xlfn.COUNTIFS('（３）部員名簿'!D:D,"女",'（３）部員名簿'!E:E,"農",'（３）部員名簿'!F:F,1)</f>
        <v>0</v>
      </c>
      <c r="S56" s="73">
        <f>_xlfn.COUNTIFS('（３）部員名簿'!D:D,"男",'（３）部員名簿'!E:E,"共獣",'（３）部員名簿'!F:F,1)</f>
        <v>0</v>
      </c>
      <c r="T56" s="74">
        <f>_xlfn.COUNTIFS('（３）部員名簿'!D:D,"女",'（３）部員名簿'!E:E,"共獣",'（３）部員名簿'!F:F,1)</f>
        <v>0</v>
      </c>
      <c r="U56" s="73">
        <f>_xlfn.COUNTIFS('（３）部員名簿'!D:D,"男",'（３）部員名簿'!E:E,"国際",'（３）部員名簿'!F:F,1)</f>
        <v>0</v>
      </c>
      <c r="V56" s="74">
        <f>_xlfn.COUNTIFS('（３）部員名簿'!D:D,"女",'（３）部員名簿'!E:E,"国際",'（３）部員名簿'!F:F,1)</f>
        <v>0</v>
      </c>
      <c r="W56" s="73">
        <f>_xlfn.COUNTIFS('（３）部員名簿'!D:D,"男",'（３）部員名簿'!E:E,"人文科",'（３）部員名簿'!F:F,1)+_xlfn.COUNTIFS('（３）部員名簿'!D:D,"男",'（３）部員名簿'!E:E,"教育学",'（３）部員名簿'!F:F,1)+_xlfn.COUNTIFS('（３）部員名簿'!D:D,"男",'（３）部員名簿'!E:E,"経済学",'（３）部員名簿'!F:F,1)+_xlfn.COUNTIFS('（３）部員名簿'!D:D,"男",'（３）部員名簿'!E:E,"医学系",'（３）部員名簿'!F:F,1)+_xlfn.COUNTIFS('（３）部員名簿'!D:D,"男",'（３）部員名簿'!E:E,"理工学",'（３）部員名簿'!F:F,1)+_xlfn.COUNTIFS('（３）部員名簿'!D:D,"男",'（３）部員名簿'!E:E,"創成科学",'（３）部員名簿'!F:F,1)+_xlfn.COUNTIFS('（３）部員名簿'!D:D,"男",'（３）部員名簿'!E:E,"農学",'（３）部員名簿'!F:F,1)+_xlfn.COUNTIFS('（３）部員名簿'!D:D,"男",'（３）部員名簿'!E:E,"東アジ",'（３）部員名簿'!F:F,1)+_xlfn.COUNTIFS('（３）部員名簿'!D:D,"男",'（３）部員名簿'!E:E,"技術経",'（３）部員名簿'!F:F,1)+_xlfn.COUNTIFS('（３）部員名簿'!D:D,"男",'（３）部員名簿'!E:E,"連合獣",'（３）部員名簿'!F:F,1)</f>
        <v>0</v>
      </c>
      <c r="X56" s="74">
        <f>_xlfn.COUNTIFS('（３）部員名簿'!D:D,"女",'（３）部員名簿'!E:E,"創成科学",'（３）部員名簿'!F:F,1)+_xlfn.COUNTIFS('（３）部員名簿'!D:D,"女",'（３）部員名簿'!E:E,"人文科",'（３）部員名簿'!F:F,1)+_xlfn.COUNTIFS('（３）部員名簿'!D:D,"女",'（３）部員名簿'!E:E,"教育学",'（３）部員名簿'!F:F,1)+_xlfn.COUNTIFS('（３）部員名簿'!D:D,"女",'（３）部員名簿'!E:E,"経済学",'（３）部員名簿'!F:F,1)+_xlfn.COUNTIFS('（３）部員名簿'!D:D,"女",'（３）部員名簿'!E:E,"医学系",'（３）部員名簿'!F:F,1)+_xlfn.COUNTIFS('（３）部員名簿'!D:D,"女",'（３）部員名簿'!E:E,"理工学",'（３）部員名簿'!F:F,1)+_xlfn.COUNTIFS('（３）部員名簿'!D:D,"女",'（３）部員名簿'!E:E,"農学",'（３）部員名簿'!F:F,1)+_xlfn.COUNTIFS('（３）部員名簿'!D:D,"女",'（３）部員名簿'!E:E,"東アジ",'（３）部員名簿'!F:F,1)+_xlfn.COUNTIFS('（３）部員名簿'!D:D,"女",'（３）部員名簿'!E:E,"技術経",'（３）部員名簿'!F:F,1)+_xlfn.COUNTIFS('（３）部員名簿'!D:D,"女",'（３）部員名簿'!E:E,"連合獣",'（３）部員名簿'!F:F,1)</f>
        <v>0</v>
      </c>
      <c r="Y56" s="208">
        <f aca="true" t="shared" si="0" ref="Y56:Y61">SUM(E56,G56,I56,K56,M56,O56,Q56,S56,U56,W56)</f>
        <v>0</v>
      </c>
      <c r="Z56" s="209"/>
      <c r="AA56" s="210">
        <f aca="true" t="shared" si="1" ref="AA56:AA61">SUM(F56,H56,J56,L56,N56,P56,R56,T56,V56,X56)</f>
        <v>0</v>
      </c>
      <c r="AB56" s="211"/>
    </row>
    <row r="57" spans="1:28" ht="25.5" customHeight="1">
      <c r="A57" s="201" t="s">
        <v>43</v>
      </c>
      <c r="B57" s="202"/>
      <c r="C57" s="212" t="s">
        <v>26</v>
      </c>
      <c r="D57" s="213"/>
      <c r="E57" s="75">
        <f>_xlfn.COUNTIFS('（３）部員名簿'!D:D,"男",'（３）部員名簿'!E:E,"人文",'（３）部員名簿'!F:F,2)</f>
        <v>0</v>
      </c>
      <c r="F57" s="76">
        <f>_xlfn.COUNTIFS('（３）部員名簿'!D:D,"女",'（３）部員名簿'!E:E,"人文",'（３）部員名簿'!F:F,2)</f>
        <v>0</v>
      </c>
      <c r="G57" s="75">
        <f>_xlfn.COUNTIFS('（３）部員名簿'!D:D,"男",'（３）部員名簿'!E:E,"教育",'（３）部員名簿'!F:F,2)</f>
        <v>0</v>
      </c>
      <c r="H57" s="76">
        <f>_xlfn.COUNTIFS('（３）部員名簿'!D:D,"女",'（３）部員名簿'!E:E,"教育",'（３）部員名簿'!F:F,2)</f>
        <v>0</v>
      </c>
      <c r="I57" s="75">
        <f>_xlfn.COUNTIFS('（３）部員名簿'!D:D,"男",'（３）部員名簿'!E:E,"経済",'（３）部員名簿'!F:F,2)</f>
        <v>0</v>
      </c>
      <c r="J57" s="76">
        <f>_xlfn.COUNTIFS('（３）部員名簿'!D:D,"女",'（３）部員名簿'!E:E,"経済",'（３）部員名簿'!F:F,2)</f>
        <v>0</v>
      </c>
      <c r="K57" s="75">
        <f>_xlfn.COUNTIFS('（３）部員名簿'!D:D,"男",'（３）部員名簿'!E:E,"理",'（３）部員名簿'!F:F,2)</f>
        <v>0</v>
      </c>
      <c r="L57" s="76">
        <f>_xlfn.COUNTIFS('（３）部員名簿'!D:D,"女",'（３）部員名簿'!E:E,"理",'（３）部員名簿'!F:F,2)</f>
        <v>0</v>
      </c>
      <c r="M57" s="77">
        <f>_xlfn.COUNTIFS('（３）部員名簿'!D:D,"男",'（３）部員名簿'!E:E,"医",'（３）部員名簿'!F:F,2)</f>
        <v>0</v>
      </c>
      <c r="N57" s="78">
        <f>_xlfn.COUNTIFS('（３）部員名簿'!D:D,"女",'（３）部員名簿'!E:E,"医",'（３）部員名簿'!F:F,2)</f>
        <v>0</v>
      </c>
      <c r="O57" s="77">
        <f>_xlfn.COUNTIFS('（３）部員名簿'!D:D,"男",'（３）部員名簿'!E:E,"工",'（３）部員名簿'!F:F,2)</f>
        <v>0</v>
      </c>
      <c r="P57" s="78">
        <f>_xlfn.COUNTIFS('（３）部員名簿'!D:D,"女",'（３）部員名簿'!E:E,"工",'（３）部員名簿'!F:F,2)</f>
        <v>0</v>
      </c>
      <c r="Q57" s="77">
        <f>_xlfn.COUNTIFS('（３）部員名簿'!D:D,"男",'（３）部員名簿'!E:E,"農",'（３）部員名簿'!F:F,2)</f>
        <v>0</v>
      </c>
      <c r="R57" s="78">
        <f>_xlfn.COUNTIFS('（３）部員名簿'!D:D,"女",'（３）部員名簿'!E:E,"農",'（３）部員名簿'!F:F,2)</f>
        <v>0</v>
      </c>
      <c r="S57" s="77">
        <f>_xlfn.COUNTIFS('（３）部員名簿'!D:D,"男",'（３）部員名簿'!E:E,"共獣",'（３）部員名簿'!F:F,2)</f>
        <v>0</v>
      </c>
      <c r="T57" s="78">
        <f>_xlfn.COUNTIFS('（３）部員名簿'!D:D,"女",'（３）部員名簿'!E:E,"共獣",'（３）部員名簿'!F:F,2)</f>
        <v>0</v>
      </c>
      <c r="U57" s="77">
        <f>_xlfn.COUNTIFS('（３）部員名簿'!D:D,"男",'（３）部員名簿'!E:E,"国際",'（３）部員名簿'!F:F,2)</f>
        <v>0</v>
      </c>
      <c r="V57" s="78">
        <f>_xlfn.COUNTIFS('（３）部員名簿'!D:D,"女",'（３）部員名簿'!E:E,"国際",'（３）部員名簿'!F:F,2)</f>
        <v>0</v>
      </c>
      <c r="W57" s="77">
        <f>_xlfn.COUNTIFS('（３）部員名簿'!D:D,"男",'（３）部員名簿'!E:E,"創成科学",'（３）部員名簿'!F:F,2)+_xlfn.COUNTIFS('（３）部員名簿'!D:D,"男",'（３）部員名簿'!E:E,"人文科",'（３）部員名簿'!F:F,2)+_xlfn.COUNTIFS('（３）部員名簿'!D:D,"男",'（３）部員名簿'!E:E,"教育学",'（３）部員名簿'!F:F,2)+_xlfn.COUNTIFS('（３）部員名簿'!D:D,"男",'（３）部員名簿'!E:E,"経済学",'（３）部員名簿'!F:F,2)+_xlfn.COUNTIFS('（３）部員名簿'!D:D,"男",'（３）部員名簿'!E:E,"医学系",'（３）部員名簿'!F:F,2)+_xlfn.COUNTIFS('（３）部員名簿'!D:D,"男",'（３）部員名簿'!E:E,"理工学",'（３）部員名簿'!F:F,2)+_xlfn.COUNTIFS('（３）部員名簿'!D:D,"男",'（３）部員名簿'!E:E,"農学",'（３）部員名簿'!F:F,2)+_xlfn.COUNTIFS('（３）部員名簿'!D:D,"男",'（３）部員名簿'!E:E,"東アジ",'（３）部員名簿'!F:F,2)+_xlfn.COUNTIFS('（３）部員名簿'!D:D,"男",'（３）部員名簿'!E:E,"技術経",'（３）部員名簿'!F:F,2)+_xlfn.COUNTIFS('（３）部員名簿'!D:D,"男",'（３）部員名簿'!E:E,"連合獣",'（３）部員名簿'!F:F,2)</f>
        <v>0</v>
      </c>
      <c r="X57" s="78">
        <f>_xlfn.COUNTIFS('（３）部員名簿'!D:D,"女",'（３）部員名簿'!E:E,"創成科学",'（３）部員名簿'!F:F,2)+_xlfn.COUNTIFS('（３）部員名簿'!D:D,"女",'（３）部員名簿'!E:E,"人文科",'（３）部員名簿'!F:F,2)+_xlfn.COUNTIFS('（３）部員名簿'!D:D,"女",'（３）部員名簿'!E:E,"教育学",'（３）部員名簿'!F:F,2)+_xlfn.COUNTIFS('（３）部員名簿'!D:D,"女",'（３）部員名簿'!E:E,"経済学",'（３）部員名簿'!F:F,2)+_xlfn.COUNTIFS('（３）部員名簿'!D:D,"女",'（３）部員名簿'!E:E,"医学系",'（３）部員名簿'!F:F,2)+_xlfn.COUNTIFS('（３）部員名簿'!D:D,"女",'（３）部員名簿'!E:E,"理工学",'（３）部員名簿'!F:F,2)+_xlfn.COUNTIFS('（３）部員名簿'!D:D,"女",'（３）部員名簿'!E:E,"農学",'（３）部員名簿'!F:F,2)+_xlfn.COUNTIFS('（３）部員名簿'!D:D,"女",'（３）部員名簿'!E:E,"東アジ",'（３）部員名簿'!F:F,2)+_xlfn.COUNTIFS('（３）部員名簿'!D:D,"女",'（３）部員名簿'!E:E,"技術経",'（３）部員名簿'!F:F,2)+_xlfn.COUNTIFS('（３）部員名簿'!D:D,"女",'（３）部員名簿'!E:E,"連合獣",'（３）部員名簿'!F:F,2)</f>
        <v>0</v>
      </c>
      <c r="Y57" s="214">
        <f t="shared" si="0"/>
        <v>0</v>
      </c>
      <c r="Z57" s="215"/>
      <c r="AA57" s="216">
        <f t="shared" si="1"/>
        <v>0</v>
      </c>
      <c r="AB57" s="217"/>
    </row>
    <row r="58" spans="1:28" ht="25.5" customHeight="1">
      <c r="A58" s="69"/>
      <c r="B58" s="70"/>
      <c r="C58" s="212" t="s">
        <v>27</v>
      </c>
      <c r="D58" s="213"/>
      <c r="E58" s="75">
        <f>_xlfn.COUNTIFS('（３）部員名簿'!D:D,"男",'（３）部員名簿'!E:E,"人文",'（３）部員名簿'!F:F,3)</f>
        <v>0</v>
      </c>
      <c r="F58" s="76">
        <f>_xlfn.COUNTIFS('（３）部員名簿'!D:D,"女",'（３）部員名簿'!E:E,"人文",'（３）部員名簿'!F:F,3)</f>
        <v>0</v>
      </c>
      <c r="G58" s="75">
        <f>_xlfn.COUNTIFS('（３）部員名簿'!D:D,"男",'（３）部員名簿'!E:E,"教育",'（３）部員名簿'!F:F,3)</f>
        <v>0</v>
      </c>
      <c r="H58" s="76">
        <f>_xlfn.COUNTIFS('（３）部員名簿'!D:D,"女",'（３）部員名簿'!E:E,"教育",'（３）部員名簿'!F:F,3)</f>
        <v>0</v>
      </c>
      <c r="I58" s="75">
        <f>_xlfn.COUNTIFS('（３）部員名簿'!D:D,"男",'（３）部員名簿'!E:E,"経済",'（３）部員名簿'!F:F,3)</f>
        <v>0</v>
      </c>
      <c r="J58" s="76">
        <f>_xlfn.COUNTIFS('（３）部員名簿'!D:D,"女",'（３）部員名簿'!E:E,"経済",'（３）部員名簿'!F:F,3)</f>
        <v>0</v>
      </c>
      <c r="K58" s="75">
        <f>_xlfn.COUNTIFS('（３）部員名簿'!D:D,"男",'（３）部員名簿'!E:E,"理",'（３）部員名簿'!F:F,3)</f>
        <v>0</v>
      </c>
      <c r="L58" s="76">
        <f>_xlfn.COUNTIFS('（３）部員名簿'!D:D,"女",'（３）部員名簿'!E:E,"理",'（３）部員名簿'!F:F,3)</f>
        <v>0</v>
      </c>
      <c r="M58" s="77">
        <f>_xlfn.COUNTIFS('（３）部員名簿'!D:D,"男",'（３）部員名簿'!E:E,"医",'（３）部員名簿'!F:F,3)</f>
        <v>0</v>
      </c>
      <c r="N58" s="78">
        <f>_xlfn.COUNTIFS('（３）部員名簿'!D:D,"女",'（３）部員名簿'!E:E,"医",'（３）部員名簿'!F:F,3)</f>
        <v>0</v>
      </c>
      <c r="O58" s="77">
        <f>_xlfn.COUNTIFS('（３）部員名簿'!D:D,"男",'（３）部員名簿'!E:E,"工",'（３）部員名簿'!F:F,3)</f>
        <v>0</v>
      </c>
      <c r="P58" s="78">
        <f>_xlfn.COUNTIFS('（３）部員名簿'!D:D,"女",'（３）部員名簿'!E:E,"工",'（３）部員名簿'!F:F,3)</f>
        <v>0</v>
      </c>
      <c r="Q58" s="77">
        <f>_xlfn.COUNTIFS('（３）部員名簿'!D:D,"男",'（３）部員名簿'!E:E,"農",'（３）部員名簿'!F:F,3)</f>
        <v>0</v>
      </c>
      <c r="R58" s="78">
        <f>_xlfn.COUNTIFS('（３）部員名簿'!D:D,"女",'（３）部員名簿'!E:E,"農",'（３）部員名簿'!F:F,3)</f>
        <v>0</v>
      </c>
      <c r="S58" s="77">
        <f>_xlfn.COUNTIFS('（３）部員名簿'!D:D,"男",'（３）部員名簿'!E:E,"共獣",'（３）部員名簿'!F:F,3)</f>
        <v>0</v>
      </c>
      <c r="T58" s="78">
        <f>_xlfn.COUNTIFS('（３）部員名簿'!D:D,"女",'（３）部員名簿'!E:E,"共獣",'（３）部員名簿'!F:F,3)</f>
        <v>0</v>
      </c>
      <c r="U58" s="77">
        <f>_xlfn.COUNTIFS('（３）部員名簿'!D:D,"男",'（３）部員名簿'!E:E,"国際",'（３）部員名簿'!F:F,3)</f>
        <v>0</v>
      </c>
      <c r="V58" s="78">
        <f>_xlfn.COUNTIFS('（３）部員名簿'!D:D,"女",'（３）部員名簿'!E:E,"国際",'（３）部員名簿'!F:F,3)</f>
        <v>0</v>
      </c>
      <c r="W58" s="77">
        <f>_xlfn.COUNTIFS('（３）部員名簿'!D:D,"男",'（３）部員名簿'!E:E,"創成科学",'（３）部員名簿'!F:F,3)+_xlfn.COUNTIFS('（３）部員名簿'!D:D,"男",'（３）部員名簿'!E:E,"人文科",'（３）部員名簿'!F:F,3)+_xlfn.COUNTIFS('（３）部員名簿'!D:D,"男",'（３）部員名簿'!E:E,"教育学",'（３）部員名簿'!F:F,3)+_xlfn.COUNTIFS('（３）部員名簿'!D:D,"男",'（３）部員名簿'!E:E,"経済学",'（３）部員名簿'!F:F,3)+_xlfn.COUNTIFS('（３）部員名簿'!D:D,"男",'（３）部員名簿'!E:E,"医学系",'（３）部員名簿'!F:F,3)+_xlfn.COUNTIFS('（３）部員名簿'!D:D,"男",'（３）部員名簿'!E:E,"理工学",'（３）部員名簿'!F:F,3)+_xlfn.COUNTIFS('（３）部員名簿'!D:D,"男",'（３）部員名簿'!E:E,"農学",'（３）部員名簿'!F:F,3)+_xlfn.COUNTIFS('（３）部員名簿'!D:D,"男",'（３）部員名簿'!E:E,"東アジ",'（３）部員名簿'!F:F,3)+_xlfn.COUNTIFS('（３）部員名簿'!D:D,"男",'（３）部員名簿'!E:E,"技術経",'（３）部員名簿'!F:F,3)+_xlfn.COUNTIFS('（３）部員名簿'!D:D,"男",'（３）部員名簿'!E:E,"連合獣",'（３）部員名簿'!F:F,3)</f>
        <v>0</v>
      </c>
      <c r="X58" s="78">
        <f>_xlfn.COUNTIFS('（３）部員名簿'!D:D,"女",'（３）部員名簿'!E:E,"創成科学",'（３）部員名簿'!F:F,3)+_xlfn.COUNTIFS('（３）部員名簿'!D:D,"女",'（３）部員名簿'!E:E,"人文科",'（３）部員名簿'!F:F,3)+_xlfn.COUNTIFS('（３）部員名簿'!D:D,"女",'（３）部員名簿'!E:E,"教育学",'（３）部員名簿'!F:F,3)+_xlfn.COUNTIFS('（３）部員名簿'!D:D,"女",'（３）部員名簿'!E:E,"経済学",'（３）部員名簿'!F:F,3)+_xlfn.COUNTIFS('（３）部員名簿'!D:D,"女",'（３）部員名簿'!E:E,"医学系",'（３）部員名簿'!F:F,3)+_xlfn.COUNTIFS('（３）部員名簿'!D:D,"女",'（３）部員名簿'!E:E,"理工学",'（３）部員名簿'!F:F,3)+_xlfn.COUNTIFS('（３）部員名簿'!D:D,"女",'（３）部員名簿'!E:E,"農学",'（３）部員名簿'!F:F,3)+_xlfn.COUNTIFS('（３）部員名簿'!D:D,"女",'（３）部員名簿'!E:E,"東アジ",'（３）部員名簿'!F:F,3)+_xlfn.COUNTIFS('（３）部員名簿'!D:D,"女",'（３）部員名簿'!E:E,"技術経",'（３）部員名簿'!F:F,3)+_xlfn.COUNTIFS('（３）部員名簿'!D:D,"女",'（３）部員名簿'!E:E,"連合獣",'（３）部員名簿'!F:F,3)</f>
        <v>0</v>
      </c>
      <c r="Y58" s="214">
        <f t="shared" si="0"/>
        <v>0</v>
      </c>
      <c r="Z58" s="215"/>
      <c r="AA58" s="216">
        <f t="shared" si="1"/>
        <v>0</v>
      </c>
      <c r="AB58" s="217"/>
    </row>
    <row r="59" spans="1:28" ht="25.5" customHeight="1">
      <c r="A59" s="201" t="s">
        <v>44</v>
      </c>
      <c r="B59" s="202"/>
      <c r="C59" s="212" t="s">
        <v>28</v>
      </c>
      <c r="D59" s="213"/>
      <c r="E59" s="75">
        <f>_xlfn.COUNTIFS('（３）部員名簿'!D:D,"男",'（３）部員名簿'!E:E,"人文",'（３）部員名簿'!F:F,4)</f>
        <v>0</v>
      </c>
      <c r="F59" s="76">
        <f>_xlfn.COUNTIFS('（３）部員名簿'!D:D,"女",'（３）部員名簿'!E:E,"人文",'（３）部員名簿'!F:F,4)</f>
        <v>0</v>
      </c>
      <c r="G59" s="75">
        <f>_xlfn.COUNTIFS('（３）部員名簿'!D:D,"男",'（３）部員名簿'!E:E,"教育",'（３）部員名簿'!F:F,4)</f>
        <v>0</v>
      </c>
      <c r="H59" s="76">
        <f>_xlfn.COUNTIFS('（３）部員名簿'!D:D,"女",'（３）部員名簿'!E:E,"教育",'（３）部員名簿'!F:F,4)</f>
        <v>0</v>
      </c>
      <c r="I59" s="75">
        <f>_xlfn.COUNTIFS('（３）部員名簿'!D:D,"男",'（３）部員名簿'!E:E,"経済",'（３）部員名簿'!F:F,4)</f>
        <v>0</v>
      </c>
      <c r="J59" s="76">
        <f>_xlfn.COUNTIFS('（３）部員名簿'!D:D,"女",'（３）部員名簿'!E:E,"経済",'（３）部員名簿'!F:F,4)</f>
        <v>0</v>
      </c>
      <c r="K59" s="75">
        <f>_xlfn.COUNTIFS('（３）部員名簿'!D:D,"男",'（３）部員名簿'!E:E,"理",'（３）部員名簿'!F:F,4)</f>
        <v>0</v>
      </c>
      <c r="L59" s="76">
        <f>_xlfn.COUNTIFS('（３）部員名簿'!D:D,"女",'（３）部員名簿'!E:E,"理",'（３）部員名簿'!F:F,4)</f>
        <v>0</v>
      </c>
      <c r="M59" s="77">
        <f>_xlfn.COUNTIFS('（３）部員名簿'!D:D,"男",'（３）部員名簿'!E:E,"医",'（３）部員名簿'!F:F,4)</f>
        <v>0</v>
      </c>
      <c r="N59" s="78">
        <f>_xlfn.COUNTIFS('（３）部員名簿'!D:D,"女",'（３）部員名簿'!E:E,"医",'（３）部員名簿'!F:F,4)</f>
        <v>0</v>
      </c>
      <c r="O59" s="77">
        <f>_xlfn.COUNTIFS('（３）部員名簿'!D:D,"男",'（３）部員名簿'!E:E,"工",'（３）部員名簿'!F:F,4)</f>
        <v>0</v>
      </c>
      <c r="P59" s="78">
        <f>_xlfn.COUNTIFS('（３）部員名簿'!D:D,"女",'（３）部員名簿'!E:E,"工",'（３）部員名簿'!F:F,4)</f>
        <v>0</v>
      </c>
      <c r="Q59" s="77">
        <f>_xlfn.COUNTIFS('（３）部員名簿'!D:D,"男",'（３）部員名簿'!E:E,"農",'（３）部員名簿'!F:F,4)</f>
        <v>0</v>
      </c>
      <c r="R59" s="78">
        <f>_xlfn.COUNTIFS('（３）部員名簿'!D:D,"女",'（３）部員名簿'!E:E,"農",'（３）部員名簿'!F:F,4)</f>
        <v>0</v>
      </c>
      <c r="S59" s="77">
        <f>_xlfn.COUNTIFS('（３）部員名簿'!D:D,"男",'（３）部員名簿'!E:E,"共獣",'（３）部員名簿'!F:F,4)</f>
        <v>0</v>
      </c>
      <c r="T59" s="78">
        <f>_xlfn.COUNTIFS('（３）部員名簿'!D:D,"女",'（３）部員名簿'!E:E,"共獣",'（３）部員名簿'!F:F,4)</f>
        <v>0</v>
      </c>
      <c r="U59" s="77">
        <f>_xlfn.COUNTIFS('（３）部員名簿'!D:D,"男",'（３）部員名簿'!E:E,"国際",'（３）部員名簿'!F:F,4)</f>
        <v>0</v>
      </c>
      <c r="V59" s="78">
        <f>_xlfn.COUNTIFS('（３）部員名簿'!D:D,"女",'（３）部員名簿'!E:E,"国際",'（３）部員名簿'!F:F,4)</f>
        <v>0</v>
      </c>
      <c r="W59" s="77">
        <f>_xlfn.COUNTIFS('（３）部員名簿'!D:D,"男",'（３）部員名簿'!E:E,"創成科学",'（３）部員名簿'!F:F,4)+_xlfn.COUNTIFS('（３）部員名簿'!D:D,"男",'（３）部員名簿'!E:E,"人文科",'（３）部員名簿'!F:F,4)+_xlfn.COUNTIFS('（３）部員名簿'!D:D,"男",'（３）部員名簿'!E:E,"教育学",'（３）部員名簿'!F:F,4)+_xlfn.COUNTIFS('（３）部員名簿'!D:D,"男",'（３）部員名簿'!E:E,"経済学",'（３）部員名簿'!F:F,4)+_xlfn.COUNTIFS('（３）部員名簿'!D:D,"男",'（３）部員名簿'!E:E,"医学系",'（３）部員名簿'!F:F,4)+_xlfn.COUNTIFS('（３）部員名簿'!D:D,"男",'（３）部員名簿'!E:E,"理工学",'（３）部員名簿'!F:F,4)+_xlfn.COUNTIFS('（３）部員名簿'!D:D,"男",'（３）部員名簿'!E:E,"農学",'（３）部員名簿'!F:F,4)+_xlfn.COUNTIFS('（３）部員名簿'!D:D,"男",'（３）部員名簿'!E:E,"東アジ",'（３）部員名簿'!F:F,4)+_xlfn.COUNTIFS('（３）部員名簿'!D:D,"男",'（３）部員名簿'!E:E,"技術経",'（３）部員名簿'!F:F,4)+_xlfn.COUNTIFS('（３）部員名簿'!D:D,"男",'（３）部員名簿'!E:E,"連合獣",'（３）部員名簿'!F:F,4)</f>
        <v>0</v>
      </c>
      <c r="X59" s="78">
        <f>_xlfn.COUNTIFS('（３）部員名簿'!D:D,"女",'（３）部員名簿'!E:E,"創成科学",'（３）部員名簿'!F:F,4)+_xlfn.COUNTIFS('（３）部員名簿'!D:D,"女",'（３）部員名簿'!E:E,"人文科",'（３）部員名簿'!F:F,4)+_xlfn.COUNTIFS('（３）部員名簿'!D:D,"女",'（３）部員名簿'!E:E,"教育学",'（３）部員名簿'!F:F,4)+_xlfn.COUNTIFS('（３）部員名簿'!D:D,"女",'（３）部員名簿'!E:E,"経済学",'（３）部員名簿'!F:F,4)+_xlfn.COUNTIFS('（３）部員名簿'!D:D,"女",'（３）部員名簿'!E:E,"医学系",'（３）部員名簿'!F:F,4)+_xlfn.COUNTIFS('（３）部員名簿'!D:D,"女",'（３）部員名簿'!E:E,"理工学",'（３）部員名簿'!F:F,4)+_xlfn.COUNTIFS('（３）部員名簿'!D:D,"女",'（３）部員名簿'!E:E,"農学",'（３）部員名簿'!F:F,4)+_xlfn.COUNTIFS('（３）部員名簿'!D:D,"女",'（３）部員名簿'!E:E,"東アジ",'（３）部員名簿'!F:F,4)+_xlfn.COUNTIFS('（３）部員名簿'!D:D,"女",'（３）部員名簿'!E:E,"技術経",'（３）部員名簿'!F:F,4)+_xlfn.COUNTIFS('（３）部員名簿'!D:D,"女",'（３）部員名簿'!E:E,"連合獣",'（３）部員名簿'!F:F,4)</f>
        <v>0</v>
      </c>
      <c r="Y59" s="214">
        <f t="shared" si="0"/>
        <v>0</v>
      </c>
      <c r="Z59" s="215"/>
      <c r="AA59" s="216">
        <f t="shared" si="1"/>
        <v>0</v>
      </c>
      <c r="AB59" s="217"/>
    </row>
    <row r="60" spans="1:28" ht="25.5" customHeight="1">
      <c r="A60" s="69"/>
      <c r="B60" s="70"/>
      <c r="C60" s="212" t="s">
        <v>29</v>
      </c>
      <c r="D60" s="213"/>
      <c r="E60" s="75">
        <f>_xlfn.COUNTIFS('（３）部員名簿'!D:D,"男",'（３）部員名簿'!E:E,"人文",'（３）部員名簿'!F:F,5)</f>
        <v>0</v>
      </c>
      <c r="F60" s="76">
        <f>_xlfn.COUNTIFS('（３）部員名簿'!D:D,"女",'（３）部員名簿'!E:E,"人文",'（３）部員名簿'!F:F,5)</f>
        <v>0</v>
      </c>
      <c r="G60" s="75">
        <f>_xlfn.COUNTIFS('（３）部員名簿'!D:D,"男",'（３）部員名簿'!E:E,"教育",'（３）部員名簿'!F:F,5)</f>
        <v>0</v>
      </c>
      <c r="H60" s="76">
        <f>_xlfn.COUNTIFS('（３）部員名簿'!D:D,"女",'（３）部員名簿'!E:E,"教育",'（３）部員名簿'!F:F,5)</f>
        <v>0</v>
      </c>
      <c r="I60" s="75">
        <f>_xlfn.COUNTIFS('（３）部員名簿'!D:D,"男",'（３）部員名簿'!E:E,"経済",'（３）部員名簿'!F:F,5)</f>
        <v>0</v>
      </c>
      <c r="J60" s="76">
        <f>_xlfn.COUNTIFS('（３）部員名簿'!D:D,"女",'（３）部員名簿'!E:E,"経済",'（３）部員名簿'!F:F,5)</f>
        <v>0</v>
      </c>
      <c r="K60" s="75">
        <f>_xlfn.COUNTIFS('（３）部員名簿'!D:D,"男",'（３）部員名簿'!E:E,"理",'（３）部員名簿'!F:F,5)</f>
        <v>0</v>
      </c>
      <c r="L60" s="76">
        <f>_xlfn.COUNTIFS('（３）部員名簿'!D:D,"女",'（３）部員名簿'!E:E,"理",'（３）部員名簿'!F:F,5)</f>
        <v>0</v>
      </c>
      <c r="M60" s="77">
        <f>_xlfn.COUNTIFS('（３）部員名簿'!D:D,"男",'（３）部員名簿'!E:E,"医",'（３）部員名簿'!F:F,5)</f>
        <v>0</v>
      </c>
      <c r="N60" s="78">
        <f>_xlfn.COUNTIFS('（３）部員名簿'!D:D,"女",'（３）部員名簿'!E:E,"医",'（３）部員名簿'!F:F,5)</f>
        <v>0</v>
      </c>
      <c r="O60" s="77">
        <f>_xlfn.COUNTIFS('（３）部員名簿'!D:D,"男",'（３）部員名簿'!E:E,"工",'（３）部員名簿'!F:F,5)</f>
        <v>0</v>
      </c>
      <c r="P60" s="78">
        <f>_xlfn.COUNTIFS('（３）部員名簿'!D:D,"女",'（３）部員名簿'!E:E,"工",'（３）部員名簿'!F:F,5)</f>
        <v>0</v>
      </c>
      <c r="Q60" s="77">
        <f>_xlfn.COUNTIFS('（３）部員名簿'!D:D,"男",'（３）部員名簿'!E:E,"農",'（３）部員名簿'!F:F,5)</f>
        <v>0</v>
      </c>
      <c r="R60" s="78">
        <f>_xlfn.COUNTIFS('（３）部員名簿'!D:D,"女",'（３）部員名簿'!E:E,"農",'（３）部員名簿'!F:F,5)</f>
        <v>0</v>
      </c>
      <c r="S60" s="77">
        <f>_xlfn.COUNTIFS('（３）部員名簿'!D:D,"男",'（３）部員名簿'!E:E,"共獣",'（３）部員名簿'!F:F,5)</f>
        <v>0</v>
      </c>
      <c r="T60" s="78">
        <f>_xlfn.COUNTIFS('（３）部員名簿'!D:D,"女",'（３）部員名簿'!E:E,"共獣",'（３）部員名簿'!F:F,5)</f>
        <v>0</v>
      </c>
      <c r="U60" s="77">
        <f>_xlfn.COUNTIFS('（３）部員名簿'!D:D,"男",'（３）部員名簿'!E:E,"国際",'（３）部員名簿'!F:F,5)</f>
        <v>0</v>
      </c>
      <c r="V60" s="78">
        <f>_xlfn.COUNTIFS('（３）部員名簿'!D:D,"女",'（３）部員名簿'!E:E,"国際",'（３）部員名簿'!F:F,5)</f>
        <v>0</v>
      </c>
      <c r="W60" s="77">
        <f>_xlfn.COUNTIFS('（３）部員名簿'!D:D,"男",'（３）部員名簿'!E:E,"創成科学",'（３）部員名簿'!F:F,5)+_xlfn.COUNTIFS('（３）部員名簿'!D:D,"男",'（３）部員名簿'!E:E,"人文科",'（３）部員名簿'!F:F,5)+_xlfn.COUNTIFS('（３）部員名簿'!D:D,"男",'（３）部員名簿'!E:E,"教育学",'（３）部員名簿'!F:F,5)+_xlfn.COUNTIFS('（３）部員名簿'!D:D,"男",'（３）部員名簿'!E:E,"経済学",'（３）部員名簿'!F:F,5)+_xlfn.COUNTIFS('（３）部員名簿'!D:D,"男",'（３）部員名簿'!E:E,"医学系",'（３）部員名簿'!F:F,5)+_xlfn.COUNTIFS('（３）部員名簿'!D:D,"男",'（３）部員名簿'!E:E,"理工学",'（３）部員名簿'!F:F,5)+_xlfn.COUNTIFS('（３）部員名簿'!D:D,"男",'（３）部員名簿'!E:E,"農学",'（３）部員名簿'!F:F,5)+_xlfn.COUNTIFS('（３）部員名簿'!D:D,"男",'（３）部員名簿'!E:E,"東アジ",'（３）部員名簿'!F:F,5)+_xlfn.COUNTIFS('（３）部員名簿'!D:D,"男",'（３）部員名簿'!E:E,"技術経",'（３）部員名簿'!F:F,5)+_xlfn.COUNTIFS('（３）部員名簿'!D:D,"男",'（３）部員名簿'!E:E,"連合獣",'（３）部員名簿'!F:F,5)</f>
        <v>0</v>
      </c>
      <c r="X60" s="78">
        <f>_xlfn.COUNTIFS('（３）部員名簿'!D:D,"女",'（３）部員名簿'!E:E,"創成科学",'（３）部員名簿'!F:F,5)+_xlfn.COUNTIFS('（３）部員名簿'!D:D,"女",'（３）部員名簿'!E:E,"人文科",'（３）部員名簿'!F:F,5)+_xlfn.COUNTIFS('（３）部員名簿'!D:D,"女",'（３）部員名簿'!E:E,"教育学",'（３）部員名簿'!F:F,5)+_xlfn.COUNTIFS('（３）部員名簿'!D:D,"女",'（３）部員名簿'!E:E,"経済学",'（３）部員名簿'!F:F,5)+_xlfn.COUNTIFS('（３）部員名簿'!D:D,"女",'（３）部員名簿'!E:E,"医学系",'（３）部員名簿'!F:F,5)+_xlfn.COUNTIFS('（３）部員名簿'!D:D,"女",'（３）部員名簿'!E:E,"理工学",'（３）部員名簿'!F:F,5)+_xlfn.COUNTIFS('（３）部員名簿'!D:D,"女",'（３）部員名簿'!E:E,"農学",'（３）部員名簿'!F:F,5)+_xlfn.COUNTIFS('（３）部員名簿'!D:D,"女",'（３）部員名簿'!E:E,"東アジ",'（３）部員名簿'!F:F,5)+_xlfn.COUNTIFS('（３）部員名簿'!D:D,"女",'（３）部員名簿'!E:E,"技術経",'（３）部員名簿'!F:F,5)+_xlfn.COUNTIFS('（３）部員名簿'!D:D,"女",'（３）部員名簿'!E:E,"連合獣",'（３）部員名簿'!F:F,5)</f>
        <v>0</v>
      </c>
      <c r="Y60" s="214">
        <f t="shared" si="0"/>
        <v>0</v>
      </c>
      <c r="Z60" s="215"/>
      <c r="AA60" s="216">
        <f t="shared" si="1"/>
        <v>0</v>
      </c>
      <c r="AB60" s="217"/>
    </row>
    <row r="61" spans="1:28" ht="25.5" customHeight="1" thickBot="1">
      <c r="A61" s="201" t="s">
        <v>21</v>
      </c>
      <c r="B61" s="202"/>
      <c r="C61" s="218" t="s">
        <v>30</v>
      </c>
      <c r="D61" s="219"/>
      <c r="E61" s="79">
        <f>_xlfn.COUNTIFS('（３）部員名簿'!D:D,"男",'（３）部員名簿'!E:E,"人文",'（３）部員名簿'!F:F,6)</f>
        <v>0</v>
      </c>
      <c r="F61" s="80">
        <f>_xlfn.COUNTIFS('（３）部員名簿'!D:D,"女",'（３）部員名簿'!E:E,"人文",'（３）部員名簿'!F:F,6)</f>
        <v>0</v>
      </c>
      <c r="G61" s="79">
        <f>_xlfn.COUNTIFS('（３）部員名簿'!D:D,"男",'（３）部員名簿'!E:E,"教育",'（３）部員名簿'!F:F,6)</f>
        <v>0</v>
      </c>
      <c r="H61" s="80">
        <f>_xlfn.COUNTIFS('（３）部員名簿'!D:D,"女",'（３）部員名簿'!E:E,"教育",'（３）部員名簿'!F:F,6)</f>
        <v>0</v>
      </c>
      <c r="I61" s="79">
        <f>_xlfn.COUNTIFS('（３）部員名簿'!D:D,"男",'（３）部員名簿'!E:E,"経済",'（３）部員名簿'!F:F,6)</f>
        <v>0</v>
      </c>
      <c r="J61" s="80">
        <f>_xlfn.COUNTIFS('（３）部員名簿'!D:D,"女",'（３）部員名簿'!E:E,"経済",'（３）部員名簿'!F:F,6)</f>
        <v>0</v>
      </c>
      <c r="K61" s="79">
        <f>_xlfn.COUNTIFS('（３）部員名簿'!D:D,"男",'（３）部員名簿'!E:E,"理",'（３）部員名簿'!F:F,6)</f>
        <v>0</v>
      </c>
      <c r="L61" s="80">
        <f>_xlfn.COUNTIFS('（３）部員名簿'!D:D,"女",'（３）部員名簿'!E:E,"理",'（３）部員名簿'!F:F,6)</f>
        <v>0</v>
      </c>
      <c r="M61" s="81">
        <f>_xlfn.COUNTIFS('（３）部員名簿'!D:D,"男",'（３）部員名簿'!E:E,"医",'（３）部員名簿'!F:F,6)</f>
        <v>0</v>
      </c>
      <c r="N61" s="82">
        <f>_xlfn.COUNTIFS('（３）部員名簿'!D:D,"女",'（３）部員名簿'!E:E,"医",'（３）部員名簿'!F:F,6)</f>
        <v>0</v>
      </c>
      <c r="O61" s="81">
        <f>_xlfn.COUNTIFS('（３）部員名簿'!D:D,"男",'（３）部員名簿'!E:E,"工",'（３）部員名簿'!F:F,6)</f>
        <v>0</v>
      </c>
      <c r="P61" s="82">
        <f>_xlfn.COUNTIFS('（３）部員名簿'!D:D,"女",'（３）部員名簿'!E:E,"工",'（３）部員名簿'!F:F,6)</f>
        <v>0</v>
      </c>
      <c r="Q61" s="81">
        <f>_xlfn.COUNTIFS('（３）部員名簿'!D:D,"男",'（３）部員名簿'!E:E,"農",'（３）部員名簿'!F:F,6)</f>
        <v>0</v>
      </c>
      <c r="R61" s="82">
        <f>_xlfn.COUNTIFS('（３）部員名簿'!D:D,"女",'（３）部員名簿'!E:E,"農",'（３）部員名簿'!F:F,6)</f>
        <v>0</v>
      </c>
      <c r="S61" s="81">
        <f>_xlfn.COUNTIFS('（３）部員名簿'!D:D,"男",'（３）部員名簿'!E:E,"共獣",'（３）部員名簿'!F:F,6)</f>
        <v>0</v>
      </c>
      <c r="T61" s="82">
        <f>_xlfn.COUNTIFS('（３）部員名簿'!D:D,"女",'（３）部員名簿'!E:E,"共獣",'（３）部員名簿'!F:F,6)</f>
        <v>0</v>
      </c>
      <c r="U61" s="81">
        <f>_xlfn.COUNTIFS('（３）部員名簿'!D:D,"男",'（３）部員名簿'!E:E,"国際",'（３）部員名簿'!F:F,6)</f>
        <v>0</v>
      </c>
      <c r="V61" s="82">
        <f>_xlfn.COUNTIFS('（３）部員名簿'!D:D,"女",'（３）部員名簿'!E:E,"国際",'（３）部員名簿'!F:F,6)</f>
        <v>0</v>
      </c>
      <c r="W61" s="81">
        <f>_xlfn.COUNTIFS('（３）部員名簿'!D:D,"男",'（３）部員名簿'!E:E,"創成科学",'（３）部員名簿'!F:F,6)+_xlfn.COUNTIFS('（３）部員名簿'!D:D,"男",'（３）部員名簿'!E:E,"人文科",'（３）部員名簿'!F:F,6)+_xlfn.COUNTIFS('（３）部員名簿'!D:D,"男",'（３）部員名簿'!E:E,"教育学",'（３）部員名簿'!F:F,6)+_xlfn.COUNTIFS('（３）部員名簿'!D:D,"男",'（３）部員名簿'!E:E,"経済学",'（３）部員名簿'!F:F,6)+_xlfn.COUNTIFS('（３）部員名簿'!D:D,"男",'（３）部員名簿'!E:E,"医学系",'（３）部員名簿'!F:F,6)+_xlfn.COUNTIFS('（３）部員名簿'!D:D,"男",'（３）部員名簿'!E:E,"理工学",'（３）部員名簿'!F:F,6)+_xlfn.COUNTIFS('（３）部員名簿'!D:D,"男",'（３）部員名簿'!E:E,"農学",'（３）部員名簿'!F:F,6)+_xlfn.COUNTIFS('（３）部員名簿'!D:D,"男",'（３）部員名簿'!E:E,"東アジ",'（３）部員名簿'!F:F,6)+_xlfn.COUNTIFS('（３）部員名簿'!D:D,"男",'（３）部員名簿'!E:E,"技術経",'（３）部員名簿'!F:F,6)+_xlfn.COUNTIFS('（３）部員名簿'!D:D,"男",'（３）部員名簿'!E:E,"連合獣",'（３）部員名簿'!F:F,6)</f>
        <v>0</v>
      </c>
      <c r="X61" s="82">
        <f>_xlfn.COUNTIFS('（３）部員名簿'!D:D,"女",'（３）部員名簿'!E:E,"創成科学",'（３）部員名簿'!F:F,6)+_xlfn.COUNTIFS('（３）部員名簿'!D:D,"女",'（３）部員名簿'!E:E,"人文科",'（３）部員名簿'!F:F,6)+_xlfn.COUNTIFS('（３）部員名簿'!D:D,"女",'（３）部員名簿'!E:E,"教育学",'（３）部員名簿'!F:F,6)+_xlfn.COUNTIFS('（３）部員名簿'!D:D,"女",'（３）部員名簿'!E:E,"経済学",'（３）部員名簿'!F:F,6)+_xlfn.COUNTIFS('（３）部員名簿'!D:D,"女",'（３）部員名簿'!E:E,"医学系",'（３）部員名簿'!F:F,6)+_xlfn.COUNTIFS('（３）部員名簿'!D:D,"女",'（３）部員名簿'!E:E,"理工学",'（３）部員名簿'!F:F,6)+_xlfn.COUNTIFS('（３）部員名簿'!D:D,"女",'（３）部員名簿'!E:E,"農学",'（３）部員名簿'!F:F,6)+_xlfn.COUNTIFS('（３）部員名簿'!D:D,"女",'（３）部員名簿'!E:E,"東アジ",'（３）部員名簿'!F:F,6)+_xlfn.COUNTIFS('（３）部員名簿'!D:D,"女",'（３）部員名簿'!E:E,"技術経",'（３）部員名簿'!F:F,6)+_xlfn.COUNTIFS('（３）部員名簿'!D:D,"女",'（３）部員名簿'!E:E,"連合獣",'（３）部員名簿'!F:F,6)</f>
        <v>0</v>
      </c>
      <c r="Y61" s="220">
        <f t="shared" si="0"/>
        <v>0</v>
      </c>
      <c r="Z61" s="221"/>
      <c r="AA61" s="222">
        <f t="shared" si="1"/>
        <v>0</v>
      </c>
      <c r="AB61" s="223"/>
    </row>
    <row r="62" spans="1:28" ht="25.5" customHeight="1" thickBot="1">
      <c r="A62" s="83"/>
      <c r="B62" s="84"/>
      <c r="C62" s="197" t="s">
        <v>31</v>
      </c>
      <c r="D62" s="198"/>
      <c r="E62" s="63">
        <f aca="true" t="shared" si="2" ref="E62:X62">SUM(E56:E61)</f>
        <v>0</v>
      </c>
      <c r="F62" s="85">
        <f t="shared" si="2"/>
        <v>0</v>
      </c>
      <c r="G62" s="63">
        <f t="shared" si="2"/>
        <v>0</v>
      </c>
      <c r="H62" s="85">
        <f t="shared" si="2"/>
        <v>0</v>
      </c>
      <c r="I62" s="63">
        <f t="shared" si="2"/>
        <v>0</v>
      </c>
      <c r="J62" s="85">
        <f t="shared" si="2"/>
        <v>0</v>
      </c>
      <c r="K62" s="63">
        <f t="shared" si="2"/>
        <v>0</v>
      </c>
      <c r="L62" s="85">
        <f t="shared" si="2"/>
        <v>0</v>
      </c>
      <c r="M62" s="86">
        <f t="shared" si="2"/>
        <v>0</v>
      </c>
      <c r="N62" s="87">
        <f t="shared" si="2"/>
        <v>0</v>
      </c>
      <c r="O62" s="86">
        <f t="shared" si="2"/>
        <v>0</v>
      </c>
      <c r="P62" s="87">
        <f t="shared" si="2"/>
        <v>0</v>
      </c>
      <c r="Q62" s="86">
        <f t="shared" si="2"/>
        <v>0</v>
      </c>
      <c r="R62" s="87">
        <f t="shared" si="2"/>
        <v>0</v>
      </c>
      <c r="S62" s="86">
        <f t="shared" si="2"/>
        <v>0</v>
      </c>
      <c r="T62" s="87">
        <f t="shared" si="2"/>
        <v>0</v>
      </c>
      <c r="U62" s="86">
        <f>SUM(U56:U61)</f>
        <v>0</v>
      </c>
      <c r="V62" s="87">
        <f>SUM(V56:V61)</f>
        <v>0</v>
      </c>
      <c r="W62" s="86">
        <f t="shared" si="2"/>
        <v>0</v>
      </c>
      <c r="X62" s="87">
        <f t="shared" si="2"/>
        <v>0</v>
      </c>
      <c r="Y62" s="199">
        <f>SUM(Y56:Z61)</f>
        <v>0</v>
      </c>
      <c r="Z62" s="203"/>
      <c r="AA62" s="204">
        <f>SUM(AA56:AB61)</f>
        <v>0</v>
      </c>
      <c r="AB62" s="205"/>
    </row>
    <row r="63" ht="19.5" customHeight="1" hidden="1">
      <c r="A63" s="25" t="s">
        <v>45</v>
      </c>
    </row>
    <row r="64" ht="19.5" customHeight="1" hidden="1" thickBot="1"/>
    <row r="65" spans="3:28" ht="19.5" customHeight="1" hidden="1" thickBot="1">
      <c r="C65" s="19"/>
      <c r="D65" s="20"/>
      <c r="E65" s="224" t="s">
        <v>47</v>
      </c>
      <c r="F65" s="225"/>
      <c r="G65" s="226"/>
      <c r="H65" s="224" t="s">
        <v>48</v>
      </c>
      <c r="I65" s="225"/>
      <c r="J65" s="226"/>
      <c r="K65" s="224" t="s">
        <v>49</v>
      </c>
      <c r="L65" s="225"/>
      <c r="M65" s="225"/>
      <c r="N65" s="225"/>
      <c r="O65" s="225"/>
      <c r="P65" s="225"/>
      <c r="Q65" s="225"/>
      <c r="R65" s="225"/>
      <c r="S65" s="225"/>
      <c r="T65" s="225"/>
      <c r="U65" s="225"/>
      <c r="V65" s="225"/>
      <c r="W65" s="226"/>
      <c r="X65" s="224" t="s">
        <v>50</v>
      </c>
      <c r="Y65" s="225"/>
      <c r="Z65" s="225"/>
      <c r="AA65" s="225"/>
      <c r="AB65" s="226"/>
    </row>
    <row r="66" spans="3:28" ht="19.5" customHeight="1" hidden="1">
      <c r="C66" s="26"/>
      <c r="D66" s="27"/>
      <c r="E66" s="227"/>
      <c r="F66" s="228"/>
      <c r="G66" s="229"/>
      <c r="H66" s="28"/>
      <c r="I66" s="6" t="s">
        <v>74</v>
      </c>
      <c r="J66" s="35"/>
      <c r="K66" s="230"/>
      <c r="L66" s="231"/>
      <c r="M66" s="231"/>
      <c r="N66" s="231"/>
      <c r="O66" s="231"/>
      <c r="P66" s="231"/>
      <c r="Q66" s="231"/>
      <c r="R66" s="231"/>
      <c r="S66" s="231"/>
      <c r="T66" s="231"/>
      <c r="U66" s="231"/>
      <c r="V66" s="231"/>
      <c r="W66" s="232"/>
      <c r="X66" s="230"/>
      <c r="Y66" s="231"/>
      <c r="Z66" s="231"/>
      <c r="AA66" s="231"/>
      <c r="AB66" s="232"/>
    </row>
    <row r="67" spans="3:28" ht="19.5" customHeight="1" hidden="1">
      <c r="C67" s="233" t="s">
        <v>59</v>
      </c>
      <c r="D67" s="234"/>
      <c r="E67" s="235"/>
      <c r="F67" s="236"/>
      <c r="G67" s="237"/>
      <c r="H67" s="28"/>
      <c r="I67" s="6" t="s">
        <v>73</v>
      </c>
      <c r="J67" s="35"/>
      <c r="K67" s="238"/>
      <c r="L67" s="239"/>
      <c r="M67" s="239"/>
      <c r="N67" s="239"/>
      <c r="O67" s="239"/>
      <c r="P67" s="239"/>
      <c r="Q67" s="239"/>
      <c r="R67" s="239"/>
      <c r="S67" s="239"/>
      <c r="T67" s="239"/>
      <c r="U67" s="239"/>
      <c r="V67" s="239"/>
      <c r="W67" s="240"/>
      <c r="X67" s="238"/>
      <c r="Y67" s="239"/>
      <c r="Z67" s="239"/>
      <c r="AA67" s="239"/>
      <c r="AB67" s="240"/>
    </row>
    <row r="68" spans="3:28" ht="19.5" customHeight="1" hidden="1">
      <c r="C68" s="233" t="s">
        <v>51</v>
      </c>
      <c r="D68" s="234"/>
      <c r="E68" s="235"/>
      <c r="F68" s="236"/>
      <c r="G68" s="237"/>
      <c r="H68" s="28"/>
      <c r="I68" s="6" t="s">
        <v>73</v>
      </c>
      <c r="J68" s="35"/>
      <c r="K68" s="238"/>
      <c r="L68" s="239"/>
      <c r="M68" s="239"/>
      <c r="N68" s="239"/>
      <c r="O68" s="239"/>
      <c r="P68" s="239"/>
      <c r="Q68" s="239"/>
      <c r="R68" s="239"/>
      <c r="S68" s="239"/>
      <c r="T68" s="239"/>
      <c r="U68" s="239"/>
      <c r="V68" s="239"/>
      <c r="W68" s="240"/>
      <c r="X68" s="238"/>
      <c r="Y68" s="239"/>
      <c r="Z68" s="239"/>
      <c r="AA68" s="239"/>
      <c r="AB68" s="240"/>
    </row>
    <row r="69" spans="3:28" ht="19.5" customHeight="1" hidden="1">
      <c r="C69" s="233" t="s">
        <v>46</v>
      </c>
      <c r="D69" s="234"/>
      <c r="E69" s="235"/>
      <c r="F69" s="236"/>
      <c r="G69" s="237"/>
      <c r="H69" s="28"/>
      <c r="I69" s="6" t="s">
        <v>73</v>
      </c>
      <c r="J69" s="35"/>
      <c r="K69" s="238"/>
      <c r="L69" s="239"/>
      <c r="M69" s="239"/>
      <c r="N69" s="239"/>
      <c r="O69" s="239"/>
      <c r="P69" s="239"/>
      <c r="Q69" s="239"/>
      <c r="R69" s="239"/>
      <c r="S69" s="239"/>
      <c r="T69" s="239"/>
      <c r="U69" s="239"/>
      <c r="V69" s="239"/>
      <c r="W69" s="240"/>
      <c r="X69" s="238"/>
      <c r="Y69" s="239"/>
      <c r="Z69" s="239"/>
      <c r="AA69" s="239"/>
      <c r="AB69" s="240"/>
    </row>
    <row r="70" spans="3:28" ht="19.5" customHeight="1" hidden="1">
      <c r="C70" s="233" t="s">
        <v>60</v>
      </c>
      <c r="D70" s="234"/>
      <c r="E70" s="235"/>
      <c r="F70" s="236"/>
      <c r="G70" s="237"/>
      <c r="H70" s="28"/>
      <c r="I70" s="6" t="s">
        <v>73</v>
      </c>
      <c r="J70" s="35"/>
      <c r="K70" s="238"/>
      <c r="L70" s="239"/>
      <c r="M70" s="239"/>
      <c r="N70" s="239"/>
      <c r="O70" s="239"/>
      <c r="P70" s="239"/>
      <c r="Q70" s="239"/>
      <c r="R70" s="239"/>
      <c r="S70" s="239"/>
      <c r="T70" s="239"/>
      <c r="U70" s="239"/>
      <c r="V70" s="239"/>
      <c r="W70" s="240"/>
      <c r="X70" s="238"/>
      <c r="Y70" s="239"/>
      <c r="Z70" s="239"/>
      <c r="AA70" s="239"/>
      <c r="AB70" s="240"/>
    </row>
    <row r="71" spans="3:28" ht="19.5" customHeight="1" hidden="1">
      <c r="C71" s="233" t="s">
        <v>54</v>
      </c>
      <c r="D71" s="234"/>
      <c r="E71" s="235"/>
      <c r="F71" s="236"/>
      <c r="G71" s="237"/>
      <c r="H71" s="28"/>
      <c r="I71" s="6" t="s">
        <v>73</v>
      </c>
      <c r="J71" s="35"/>
      <c r="K71" s="238"/>
      <c r="L71" s="239"/>
      <c r="M71" s="239"/>
      <c r="N71" s="239"/>
      <c r="O71" s="239"/>
      <c r="P71" s="239"/>
      <c r="Q71" s="239"/>
      <c r="R71" s="239"/>
      <c r="S71" s="239"/>
      <c r="T71" s="239"/>
      <c r="U71" s="239"/>
      <c r="V71" s="239"/>
      <c r="W71" s="240"/>
      <c r="X71" s="238"/>
      <c r="Y71" s="239"/>
      <c r="Z71" s="239"/>
      <c r="AA71" s="239"/>
      <c r="AB71" s="240"/>
    </row>
    <row r="72" spans="3:28" ht="19.5" customHeight="1" hidden="1">
      <c r="C72" s="233" t="s">
        <v>61</v>
      </c>
      <c r="D72" s="234"/>
      <c r="E72" s="235"/>
      <c r="F72" s="236"/>
      <c r="G72" s="237"/>
      <c r="H72" s="28"/>
      <c r="I72" s="6" t="s">
        <v>73</v>
      </c>
      <c r="J72" s="35"/>
      <c r="K72" s="238"/>
      <c r="L72" s="239"/>
      <c r="M72" s="239"/>
      <c r="N72" s="239"/>
      <c r="O72" s="239"/>
      <c r="P72" s="239"/>
      <c r="Q72" s="239"/>
      <c r="R72" s="239"/>
      <c r="S72" s="239"/>
      <c r="T72" s="239"/>
      <c r="U72" s="239"/>
      <c r="V72" s="239"/>
      <c r="W72" s="240"/>
      <c r="X72" s="238"/>
      <c r="Y72" s="239"/>
      <c r="Z72" s="239"/>
      <c r="AA72" s="239"/>
      <c r="AB72" s="240"/>
    </row>
    <row r="73" spans="3:28" ht="19.5" customHeight="1" hidden="1">
      <c r="C73" s="26"/>
      <c r="D73" s="27"/>
      <c r="E73" s="235"/>
      <c r="F73" s="236"/>
      <c r="G73" s="237"/>
      <c r="H73" s="28"/>
      <c r="I73" s="6" t="s">
        <v>73</v>
      </c>
      <c r="J73" s="35"/>
      <c r="K73" s="238"/>
      <c r="L73" s="239"/>
      <c r="M73" s="239"/>
      <c r="N73" s="239"/>
      <c r="O73" s="239"/>
      <c r="P73" s="239"/>
      <c r="Q73" s="239"/>
      <c r="R73" s="239"/>
      <c r="S73" s="239"/>
      <c r="T73" s="239"/>
      <c r="U73" s="239"/>
      <c r="V73" s="239"/>
      <c r="W73" s="240"/>
      <c r="X73" s="238"/>
      <c r="Y73" s="239"/>
      <c r="Z73" s="239"/>
      <c r="AA73" s="239"/>
      <c r="AB73" s="240"/>
    </row>
    <row r="74" spans="3:28" ht="19.5" customHeight="1" hidden="1" thickBot="1">
      <c r="C74" s="23"/>
      <c r="D74" s="24"/>
      <c r="E74" s="241"/>
      <c r="F74" s="242"/>
      <c r="G74" s="243"/>
      <c r="H74" s="29"/>
      <c r="I74" s="30" t="s">
        <v>73</v>
      </c>
      <c r="J74" s="36"/>
      <c r="K74" s="244"/>
      <c r="L74" s="245"/>
      <c r="M74" s="245"/>
      <c r="N74" s="245"/>
      <c r="O74" s="245"/>
      <c r="P74" s="245"/>
      <c r="Q74" s="245"/>
      <c r="R74" s="245"/>
      <c r="S74" s="245"/>
      <c r="T74" s="245"/>
      <c r="U74" s="245"/>
      <c r="V74" s="245"/>
      <c r="W74" s="246"/>
      <c r="X74" s="244"/>
      <c r="Y74" s="245"/>
      <c r="Z74" s="245"/>
      <c r="AA74" s="245"/>
      <c r="AB74" s="246"/>
    </row>
    <row r="75" ht="19.5" customHeight="1" hidden="1" thickBot="1"/>
    <row r="76" spans="3:28" ht="19.5" customHeight="1" hidden="1" thickBot="1">
      <c r="C76" s="31"/>
      <c r="D76" s="32"/>
      <c r="E76" s="224" t="s">
        <v>56</v>
      </c>
      <c r="F76" s="225"/>
      <c r="G76" s="225"/>
      <c r="H76" s="226"/>
      <c r="I76" s="224" t="s">
        <v>57</v>
      </c>
      <c r="J76" s="225"/>
      <c r="K76" s="225"/>
      <c r="L76" s="225"/>
      <c r="M76" s="225"/>
      <c r="N76" s="225"/>
      <c r="O76" s="226"/>
      <c r="P76" s="224" t="s">
        <v>58</v>
      </c>
      <c r="Q76" s="225"/>
      <c r="R76" s="225"/>
      <c r="S76" s="225"/>
      <c r="T76" s="225"/>
      <c r="U76" s="225"/>
      <c r="V76" s="225"/>
      <c r="W76" s="226"/>
      <c r="X76" s="224" t="s">
        <v>50</v>
      </c>
      <c r="Y76" s="225"/>
      <c r="Z76" s="225"/>
      <c r="AA76" s="225"/>
      <c r="AB76" s="226"/>
    </row>
    <row r="77" spans="3:28" ht="19.5" customHeight="1" hidden="1">
      <c r="C77" s="21"/>
      <c r="D77" s="22"/>
      <c r="E77" s="247"/>
      <c r="F77" s="248"/>
      <c r="G77" s="248"/>
      <c r="H77" s="249"/>
      <c r="I77" s="230"/>
      <c r="J77" s="231"/>
      <c r="K77" s="231"/>
      <c r="L77" s="231"/>
      <c r="M77" s="231"/>
      <c r="N77" s="231"/>
      <c r="O77" s="232"/>
      <c r="P77" s="230"/>
      <c r="Q77" s="231"/>
      <c r="R77" s="231"/>
      <c r="S77" s="231"/>
      <c r="T77" s="231"/>
      <c r="U77" s="231"/>
      <c r="V77" s="231"/>
      <c r="W77" s="232"/>
      <c r="X77" s="230"/>
      <c r="Y77" s="231"/>
      <c r="Z77" s="231"/>
      <c r="AA77" s="231"/>
      <c r="AB77" s="232"/>
    </row>
    <row r="78" spans="3:28" ht="19.5" customHeight="1" hidden="1">
      <c r="C78" s="233" t="s">
        <v>7</v>
      </c>
      <c r="D78" s="234"/>
      <c r="E78" s="250"/>
      <c r="F78" s="251"/>
      <c r="G78" s="251"/>
      <c r="H78" s="252"/>
      <c r="I78" s="253"/>
      <c r="J78" s="254"/>
      <c r="K78" s="254"/>
      <c r="L78" s="254"/>
      <c r="M78" s="254"/>
      <c r="N78" s="254"/>
      <c r="O78" s="255"/>
      <c r="P78" s="253"/>
      <c r="Q78" s="254"/>
      <c r="R78" s="254"/>
      <c r="S78" s="254"/>
      <c r="T78" s="254"/>
      <c r="U78" s="254"/>
      <c r="V78" s="254"/>
      <c r="W78" s="255"/>
      <c r="X78" s="253"/>
      <c r="Y78" s="254"/>
      <c r="Z78" s="254"/>
      <c r="AA78" s="254"/>
      <c r="AB78" s="255"/>
    </row>
    <row r="79" spans="3:28" ht="19.5" customHeight="1" hidden="1">
      <c r="C79" s="233" t="s">
        <v>51</v>
      </c>
      <c r="D79" s="234"/>
      <c r="E79" s="250"/>
      <c r="F79" s="251"/>
      <c r="G79" s="251"/>
      <c r="H79" s="252"/>
      <c r="I79" s="253"/>
      <c r="J79" s="254"/>
      <c r="K79" s="254"/>
      <c r="L79" s="254"/>
      <c r="M79" s="254"/>
      <c r="N79" s="254"/>
      <c r="O79" s="255"/>
      <c r="P79" s="253"/>
      <c r="Q79" s="254"/>
      <c r="R79" s="254"/>
      <c r="S79" s="254"/>
      <c r="T79" s="254"/>
      <c r="U79" s="254"/>
      <c r="V79" s="254"/>
      <c r="W79" s="255"/>
      <c r="X79" s="253"/>
      <c r="Y79" s="254"/>
      <c r="Z79" s="254"/>
      <c r="AA79" s="254"/>
      <c r="AB79" s="255"/>
    </row>
    <row r="80" spans="3:28" ht="19.5" customHeight="1" hidden="1">
      <c r="C80" s="233" t="s">
        <v>52</v>
      </c>
      <c r="D80" s="234"/>
      <c r="E80" s="250"/>
      <c r="F80" s="251"/>
      <c r="G80" s="251"/>
      <c r="H80" s="252"/>
      <c r="I80" s="253"/>
      <c r="J80" s="254"/>
      <c r="K80" s="254"/>
      <c r="L80" s="254"/>
      <c r="M80" s="254"/>
      <c r="N80" s="254"/>
      <c r="O80" s="255"/>
      <c r="P80" s="253"/>
      <c r="Q80" s="254"/>
      <c r="R80" s="254"/>
      <c r="S80" s="254"/>
      <c r="T80" s="254"/>
      <c r="U80" s="254"/>
      <c r="V80" s="254"/>
      <c r="W80" s="255"/>
      <c r="X80" s="253"/>
      <c r="Y80" s="254"/>
      <c r="Z80" s="254"/>
      <c r="AA80" s="254"/>
      <c r="AB80" s="255"/>
    </row>
    <row r="81" spans="3:28" ht="19.5" customHeight="1" hidden="1">
      <c r="C81" s="233" t="s">
        <v>53</v>
      </c>
      <c r="D81" s="234"/>
      <c r="E81" s="250"/>
      <c r="F81" s="251"/>
      <c r="G81" s="251"/>
      <c r="H81" s="252"/>
      <c r="I81" s="253"/>
      <c r="J81" s="254"/>
      <c r="K81" s="254"/>
      <c r="L81" s="254"/>
      <c r="M81" s="254"/>
      <c r="N81" s="254"/>
      <c r="O81" s="255"/>
      <c r="P81" s="253"/>
      <c r="Q81" s="254"/>
      <c r="R81" s="254"/>
      <c r="S81" s="254"/>
      <c r="T81" s="254"/>
      <c r="U81" s="254"/>
      <c r="V81" s="254"/>
      <c r="W81" s="255"/>
      <c r="X81" s="253"/>
      <c r="Y81" s="254"/>
      <c r="Z81" s="254"/>
      <c r="AA81" s="254"/>
      <c r="AB81" s="255"/>
    </row>
    <row r="82" spans="3:28" ht="19.5" customHeight="1" hidden="1">
      <c r="C82" s="233" t="s">
        <v>54</v>
      </c>
      <c r="D82" s="234"/>
      <c r="E82" s="250"/>
      <c r="F82" s="251"/>
      <c r="G82" s="251"/>
      <c r="H82" s="252"/>
      <c r="I82" s="253"/>
      <c r="J82" s="254"/>
      <c r="K82" s="254"/>
      <c r="L82" s="254"/>
      <c r="M82" s="254"/>
      <c r="N82" s="254"/>
      <c r="O82" s="255"/>
      <c r="P82" s="253"/>
      <c r="Q82" s="254"/>
      <c r="R82" s="254"/>
      <c r="S82" s="254"/>
      <c r="T82" s="254"/>
      <c r="U82" s="254"/>
      <c r="V82" s="254"/>
      <c r="W82" s="255"/>
      <c r="X82" s="253"/>
      <c r="Y82" s="254"/>
      <c r="Z82" s="254"/>
      <c r="AA82" s="254"/>
      <c r="AB82" s="255"/>
    </row>
    <row r="83" spans="3:28" ht="19.5" customHeight="1" hidden="1">
      <c r="C83" s="233" t="s">
        <v>55</v>
      </c>
      <c r="D83" s="234"/>
      <c r="E83" s="250"/>
      <c r="F83" s="251"/>
      <c r="G83" s="251"/>
      <c r="H83" s="252"/>
      <c r="I83" s="253"/>
      <c r="J83" s="254"/>
      <c r="K83" s="254"/>
      <c r="L83" s="254"/>
      <c r="M83" s="254"/>
      <c r="N83" s="254"/>
      <c r="O83" s="255"/>
      <c r="P83" s="253"/>
      <c r="Q83" s="254"/>
      <c r="R83" s="254"/>
      <c r="S83" s="254"/>
      <c r="T83" s="254"/>
      <c r="U83" s="254"/>
      <c r="V83" s="254"/>
      <c r="W83" s="255"/>
      <c r="X83" s="253"/>
      <c r="Y83" s="254"/>
      <c r="Z83" s="254"/>
      <c r="AA83" s="254"/>
      <c r="AB83" s="255"/>
    </row>
    <row r="84" spans="3:28" ht="19.5" customHeight="1" hidden="1">
      <c r="C84" s="21"/>
      <c r="D84" s="22"/>
      <c r="E84" s="250"/>
      <c r="F84" s="251"/>
      <c r="G84" s="251"/>
      <c r="H84" s="252"/>
      <c r="I84" s="253"/>
      <c r="J84" s="254"/>
      <c r="K84" s="254"/>
      <c r="L84" s="254"/>
      <c r="M84" s="254"/>
      <c r="N84" s="254"/>
      <c r="O84" s="255"/>
      <c r="P84" s="253"/>
      <c r="Q84" s="254"/>
      <c r="R84" s="254"/>
      <c r="S84" s="254"/>
      <c r="T84" s="254"/>
      <c r="U84" s="254"/>
      <c r="V84" s="254"/>
      <c r="W84" s="255"/>
      <c r="X84" s="253"/>
      <c r="Y84" s="254"/>
      <c r="Z84" s="254"/>
      <c r="AA84" s="254"/>
      <c r="AB84" s="255"/>
    </row>
    <row r="85" spans="3:28" ht="19.5" customHeight="1" hidden="1" thickBot="1">
      <c r="C85" s="33"/>
      <c r="D85" s="34"/>
      <c r="E85" s="256"/>
      <c r="F85" s="257"/>
      <c r="G85" s="257"/>
      <c r="H85" s="258"/>
      <c r="I85" s="259"/>
      <c r="J85" s="260"/>
      <c r="K85" s="260"/>
      <c r="L85" s="260"/>
      <c r="M85" s="260"/>
      <c r="N85" s="260"/>
      <c r="O85" s="261"/>
      <c r="P85" s="259"/>
      <c r="Q85" s="260"/>
      <c r="R85" s="260"/>
      <c r="S85" s="260"/>
      <c r="T85" s="260"/>
      <c r="U85" s="260"/>
      <c r="V85" s="260"/>
      <c r="W85" s="261"/>
      <c r="X85" s="259"/>
      <c r="Y85" s="260"/>
      <c r="Z85" s="260"/>
      <c r="AA85" s="260"/>
      <c r="AB85" s="261"/>
    </row>
    <row r="86" ht="25.5" customHeight="1" thickBot="1"/>
    <row r="87" spans="1:28" ht="25.5" customHeight="1" thickBot="1">
      <c r="A87" s="262" t="s">
        <v>99</v>
      </c>
      <c r="B87" s="262"/>
      <c r="C87" s="263" t="s">
        <v>97</v>
      </c>
      <c r="D87" s="263"/>
      <c r="E87" s="263"/>
      <c r="F87" s="263" t="s">
        <v>98</v>
      </c>
      <c r="G87" s="263"/>
      <c r="H87" s="263"/>
      <c r="I87" s="263" t="s">
        <v>91</v>
      </c>
      <c r="J87" s="263"/>
      <c r="K87" s="263"/>
      <c r="L87" s="263"/>
      <c r="M87" s="263"/>
      <c r="N87" s="263"/>
      <c r="O87" s="263" t="s">
        <v>96</v>
      </c>
      <c r="P87" s="263"/>
      <c r="Q87" s="263"/>
      <c r="R87" s="263"/>
      <c r="S87" s="263"/>
      <c r="T87" s="263"/>
      <c r="U87" s="263"/>
      <c r="V87" s="263"/>
      <c r="W87" s="263"/>
      <c r="X87" s="263"/>
      <c r="Y87" s="263"/>
      <c r="Z87" s="263"/>
      <c r="AA87" s="263"/>
      <c r="AB87" s="263"/>
    </row>
    <row r="88" spans="1:28" ht="25.5" customHeight="1" thickBot="1">
      <c r="A88" s="262"/>
      <c r="B88" s="262"/>
      <c r="C88" s="264" t="s">
        <v>133</v>
      </c>
      <c r="D88" s="264"/>
      <c r="E88" s="264"/>
      <c r="F88" s="37">
        <v>19</v>
      </c>
      <c r="G88" s="44" t="s">
        <v>74</v>
      </c>
      <c r="H88" s="38">
        <v>21</v>
      </c>
      <c r="I88" s="265" t="s">
        <v>135</v>
      </c>
      <c r="J88" s="265"/>
      <c r="K88" s="265"/>
      <c r="L88" s="265"/>
      <c r="M88" s="265"/>
      <c r="N88" s="265"/>
      <c r="O88" s="265" t="s">
        <v>137</v>
      </c>
      <c r="P88" s="265"/>
      <c r="Q88" s="265"/>
      <c r="R88" s="265"/>
      <c r="S88" s="265"/>
      <c r="T88" s="265"/>
      <c r="U88" s="265"/>
      <c r="V88" s="265"/>
      <c r="W88" s="265"/>
      <c r="X88" s="265"/>
      <c r="Y88" s="265"/>
      <c r="Z88" s="265"/>
      <c r="AA88" s="265"/>
      <c r="AB88" s="265"/>
    </row>
    <row r="89" spans="1:31" ht="25.5" customHeight="1" thickBot="1">
      <c r="A89" s="262"/>
      <c r="B89" s="262"/>
      <c r="C89" s="266" t="s">
        <v>134</v>
      </c>
      <c r="D89" s="266"/>
      <c r="E89" s="266"/>
      <c r="F89" s="39">
        <v>19</v>
      </c>
      <c r="G89" s="13" t="s">
        <v>74</v>
      </c>
      <c r="H89" s="40">
        <v>21</v>
      </c>
      <c r="I89" s="267" t="s">
        <v>136</v>
      </c>
      <c r="J89" s="267"/>
      <c r="K89" s="267"/>
      <c r="L89" s="267"/>
      <c r="M89" s="267"/>
      <c r="N89" s="267"/>
      <c r="O89" s="267" t="s">
        <v>137</v>
      </c>
      <c r="P89" s="267"/>
      <c r="Q89" s="267"/>
      <c r="R89" s="267"/>
      <c r="S89" s="267"/>
      <c r="T89" s="267"/>
      <c r="U89" s="267"/>
      <c r="V89" s="267"/>
      <c r="W89" s="267"/>
      <c r="X89" s="267"/>
      <c r="Y89" s="267"/>
      <c r="Z89" s="267"/>
      <c r="AA89" s="267"/>
      <c r="AB89" s="267"/>
      <c r="AE89" s="99"/>
    </row>
    <row r="90" spans="1:28" ht="25.5" customHeight="1" thickBot="1">
      <c r="A90" s="262"/>
      <c r="B90" s="262"/>
      <c r="C90" s="266"/>
      <c r="D90" s="266"/>
      <c r="E90" s="266"/>
      <c r="F90" s="39"/>
      <c r="G90" s="13" t="s">
        <v>74</v>
      </c>
      <c r="H90" s="40"/>
      <c r="I90" s="267"/>
      <c r="J90" s="267"/>
      <c r="K90" s="267"/>
      <c r="L90" s="267"/>
      <c r="M90" s="267"/>
      <c r="N90" s="267"/>
      <c r="O90" s="267"/>
      <c r="P90" s="267"/>
      <c r="Q90" s="267"/>
      <c r="R90" s="267"/>
      <c r="S90" s="267"/>
      <c r="T90" s="267"/>
      <c r="U90" s="267"/>
      <c r="V90" s="267"/>
      <c r="W90" s="267"/>
      <c r="X90" s="267"/>
      <c r="Y90" s="267"/>
      <c r="Z90" s="267"/>
      <c r="AA90" s="267"/>
      <c r="AB90" s="267"/>
    </row>
    <row r="91" spans="1:28" ht="25.5" customHeight="1" thickBot="1">
      <c r="A91" s="262"/>
      <c r="B91" s="262"/>
      <c r="C91" s="266"/>
      <c r="D91" s="266"/>
      <c r="E91" s="266"/>
      <c r="F91" s="39"/>
      <c r="G91" s="13" t="s">
        <v>74</v>
      </c>
      <c r="H91" s="40"/>
      <c r="I91" s="267"/>
      <c r="J91" s="267"/>
      <c r="K91" s="267"/>
      <c r="L91" s="267"/>
      <c r="M91" s="267"/>
      <c r="N91" s="267"/>
      <c r="O91" s="267"/>
      <c r="P91" s="267"/>
      <c r="Q91" s="267"/>
      <c r="R91" s="267"/>
      <c r="S91" s="267"/>
      <c r="T91" s="267"/>
      <c r="U91" s="267"/>
      <c r="V91" s="267"/>
      <c r="W91" s="267"/>
      <c r="X91" s="267"/>
      <c r="Y91" s="267"/>
      <c r="Z91" s="267"/>
      <c r="AA91" s="267"/>
      <c r="AB91" s="267"/>
    </row>
    <row r="92" spans="1:28" ht="25.5" customHeight="1" thickBot="1">
      <c r="A92" s="262"/>
      <c r="B92" s="262"/>
      <c r="C92" s="266"/>
      <c r="D92" s="266"/>
      <c r="E92" s="266"/>
      <c r="F92" s="39"/>
      <c r="G92" s="13" t="s">
        <v>74</v>
      </c>
      <c r="H92" s="40"/>
      <c r="I92" s="267"/>
      <c r="J92" s="267"/>
      <c r="K92" s="267"/>
      <c r="L92" s="267"/>
      <c r="M92" s="267"/>
      <c r="N92" s="267"/>
      <c r="O92" s="267"/>
      <c r="P92" s="267"/>
      <c r="Q92" s="267"/>
      <c r="R92" s="267"/>
      <c r="S92" s="267"/>
      <c r="T92" s="267"/>
      <c r="U92" s="267"/>
      <c r="V92" s="267"/>
      <c r="W92" s="267"/>
      <c r="X92" s="267"/>
      <c r="Y92" s="267"/>
      <c r="Z92" s="267"/>
      <c r="AA92" s="267"/>
      <c r="AB92" s="267"/>
    </row>
    <row r="93" spans="1:28" ht="25.5" customHeight="1" thickBot="1">
      <c r="A93" s="262"/>
      <c r="B93" s="262"/>
      <c r="C93" s="266"/>
      <c r="D93" s="266"/>
      <c r="E93" s="266"/>
      <c r="F93" s="39"/>
      <c r="G93" s="13" t="s">
        <v>74</v>
      </c>
      <c r="H93" s="40"/>
      <c r="I93" s="267"/>
      <c r="J93" s="267"/>
      <c r="K93" s="267"/>
      <c r="L93" s="267"/>
      <c r="M93" s="267"/>
      <c r="N93" s="267"/>
      <c r="O93" s="267"/>
      <c r="P93" s="267"/>
      <c r="Q93" s="267"/>
      <c r="R93" s="267"/>
      <c r="S93" s="267"/>
      <c r="T93" s="267"/>
      <c r="U93" s="267"/>
      <c r="V93" s="267"/>
      <c r="W93" s="267"/>
      <c r="X93" s="267"/>
      <c r="Y93" s="267"/>
      <c r="Z93" s="267"/>
      <c r="AA93" s="267"/>
      <c r="AB93" s="267"/>
    </row>
    <row r="94" spans="1:28" ht="25.5" customHeight="1" thickBot="1">
      <c r="A94" s="262"/>
      <c r="B94" s="262"/>
      <c r="C94" s="266"/>
      <c r="D94" s="266"/>
      <c r="E94" s="266"/>
      <c r="F94" s="39"/>
      <c r="G94" s="13" t="s">
        <v>74</v>
      </c>
      <c r="H94" s="40"/>
      <c r="I94" s="267"/>
      <c r="J94" s="267"/>
      <c r="K94" s="267"/>
      <c r="L94" s="267"/>
      <c r="M94" s="267"/>
      <c r="N94" s="267"/>
      <c r="O94" s="267"/>
      <c r="P94" s="267"/>
      <c r="Q94" s="267"/>
      <c r="R94" s="267"/>
      <c r="S94" s="267"/>
      <c r="T94" s="267"/>
      <c r="U94" s="267"/>
      <c r="V94" s="267"/>
      <c r="W94" s="267"/>
      <c r="X94" s="267"/>
      <c r="Y94" s="267"/>
      <c r="Z94" s="267"/>
      <c r="AA94" s="267"/>
      <c r="AB94" s="267"/>
    </row>
    <row r="95" spans="1:28" ht="25.5" customHeight="1" thickBot="1">
      <c r="A95" s="262"/>
      <c r="B95" s="262"/>
      <c r="C95" s="266"/>
      <c r="D95" s="266"/>
      <c r="E95" s="266"/>
      <c r="F95" s="39"/>
      <c r="G95" s="13" t="s">
        <v>74</v>
      </c>
      <c r="H95" s="40"/>
      <c r="I95" s="267"/>
      <c r="J95" s="267"/>
      <c r="K95" s="267"/>
      <c r="L95" s="267"/>
      <c r="M95" s="267"/>
      <c r="N95" s="267"/>
      <c r="O95" s="267"/>
      <c r="P95" s="267"/>
      <c r="Q95" s="267"/>
      <c r="R95" s="267"/>
      <c r="S95" s="267"/>
      <c r="T95" s="267"/>
      <c r="U95" s="267"/>
      <c r="V95" s="267"/>
      <c r="W95" s="267"/>
      <c r="X95" s="267"/>
      <c r="Y95" s="267"/>
      <c r="Z95" s="267"/>
      <c r="AA95" s="267"/>
      <c r="AB95" s="267"/>
    </row>
    <row r="96" spans="1:28" ht="25.5" customHeight="1" thickBot="1">
      <c r="A96" s="262"/>
      <c r="B96" s="262"/>
      <c r="C96" s="268"/>
      <c r="D96" s="268"/>
      <c r="E96" s="268"/>
      <c r="F96" s="41"/>
      <c r="G96" s="43" t="s">
        <v>74</v>
      </c>
      <c r="H96" s="42"/>
      <c r="I96" s="269"/>
      <c r="J96" s="269"/>
      <c r="K96" s="269"/>
      <c r="L96" s="269"/>
      <c r="M96" s="269"/>
      <c r="N96" s="269"/>
      <c r="O96" s="269"/>
      <c r="P96" s="269"/>
      <c r="Q96" s="269"/>
      <c r="R96" s="269"/>
      <c r="S96" s="269"/>
      <c r="T96" s="269"/>
      <c r="U96" s="269"/>
      <c r="V96" s="269"/>
      <c r="W96" s="269"/>
      <c r="X96" s="269"/>
      <c r="Y96" s="269"/>
      <c r="Z96" s="269"/>
      <c r="AA96" s="269"/>
      <c r="AB96" s="269"/>
    </row>
    <row r="97" ht="25.5" customHeight="1" thickBot="1"/>
    <row r="98" spans="1:28" ht="25.5" customHeight="1" thickBot="1">
      <c r="A98" s="262" t="s">
        <v>87</v>
      </c>
      <c r="B98" s="262"/>
      <c r="C98" s="263" t="s">
        <v>88</v>
      </c>
      <c r="D98" s="263"/>
      <c r="E98" s="263"/>
      <c r="F98" s="263"/>
      <c r="G98" s="263"/>
      <c r="H98" s="263" t="s">
        <v>89</v>
      </c>
      <c r="I98" s="263"/>
      <c r="J98" s="263"/>
      <c r="K98" s="263"/>
      <c r="L98" s="263"/>
      <c r="M98" s="263" t="s">
        <v>90</v>
      </c>
      <c r="N98" s="263"/>
      <c r="O98" s="263"/>
      <c r="P98" s="263"/>
      <c r="Q98" s="263"/>
      <c r="R98" s="263" t="s">
        <v>91</v>
      </c>
      <c r="S98" s="263"/>
      <c r="T98" s="263"/>
      <c r="U98" s="263"/>
      <c r="V98" s="263"/>
      <c r="W98" s="263"/>
      <c r="X98" s="263"/>
      <c r="Y98" s="263" t="s">
        <v>92</v>
      </c>
      <c r="Z98" s="263"/>
      <c r="AA98" s="263"/>
      <c r="AB98" s="263"/>
    </row>
    <row r="99" spans="1:28" ht="25.5" customHeight="1" thickBot="1">
      <c r="A99" s="262"/>
      <c r="B99" s="262"/>
      <c r="C99" s="265" t="s">
        <v>140</v>
      </c>
      <c r="D99" s="265"/>
      <c r="E99" s="265"/>
      <c r="F99" s="265"/>
      <c r="G99" s="265"/>
      <c r="H99" s="265" t="s">
        <v>141</v>
      </c>
      <c r="I99" s="265"/>
      <c r="J99" s="265"/>
      <c r="K99" s="265"/>
      <c r="L99" s="265"/>
      <c r="M99" s="265" t="s">
        <v>148</v>
      </c>
      <c r="N99" s="265"/>
      <c r="O99" s="265"/>
      <c r="P99" s="265"/>
      <c r="Q99" s="265"/>
      <c r="R99" s="265" t="s">
        <v>142</v>
      </c>
      <c r="S99" s="265"/>
      <c r="T99" s="265"/>
      <c r="U99" s="265"/>
      <c r="V99" s="265"/>
      <c r="W99" s="265"/>
      <c r="X99" s="265"/>
      <c r="Y99" s="265" t="s">
        <v>143</v>
      </c>
      <c r="Z99" s="265"/>
      <c r="AA99" s="265"/>
      <c r="AB99" s="265"/>
    </row>
    <row r="100" spans="1:28" ht="25.5" customHeight="1" thickBot="1">
      <c r="A100" s="262"/>
      <c r="B100" s="262"/>
      <c r="C100" s="267" t="s">
        <v>144</v>
      </c>
      <c r="D100" s="267"/>
      <c r="E100" s="267"/>
      <c r="F100" s="267"/>
      <c r="G100" s="267"/>
      <c r="H100" s="267" t="s">
        <v>145</v>
      </c>
      <c r="I100" s="267"/>
      <c r="J100" s="267"/>
      <c r="K100" s="267"/>
      <c r="L100" s="267"/>
      <c r="M100" s="267" t="s">
        <v>156</v>
      </c>
      <c r="N100" s="267"/>
      <c r="O100" s="267"/>
      <c r="P100" s="267"/>
      <c r="Q100" s="267"/>
      <c r="R100" s="267" t="s">
        <v>146</v>
      </c>
      <c r="S100" s="267"/>
      <c r="T100" s="267"/>
      <c r="U100" s="267"/>
      <c r="V100" s="267"/>
      <c r="W100" s="267"/>
      <c r="X100" s="267"/>
      <c r="Y100" s="267" t="s">
        <v>147</v>
      </c>
      <c r="Z100" s="267"/>
      <c r="AA100" s="267"/>
      <c r="AB100" s="267"/>
    </row>
    <row r="101" spans="1:28" ht="25.5" customHeight="1" thickBot="1">
      <c r="A101" s="262"/>
      <c r="B101" s="262"/>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row>
    <row r="102" spans="1:28" ht="25.5" customHeight="1" thickBot="1">
      <c r="A102" s="262"/>
      <c r="B102" s="262"/>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row>
    <row r="103" spans="1:28" ht="25.5" customHeight="1" thickBot="1">
      <c r="A103" s="262"/>
      <c r="B103" s="262"/>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row>
    <row r="104" spans="1:28" ht="25.5" customHeight="1" thickBot="1">
      <c r="A104" s="262"/>
      <c r="B104" s="262"/>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row>
    <row r="105" spans="1:28" ht="25.5" customHeight="1" thickBot="1">
      <c r="A105" s="262"/>
      <c r="B105" s="262"/>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row>
    <row r="106" spans="1:28" ht="25.5" customHeight="1" thickBot="1">
      <c r="A106" s="262"/>
      <c r="B106" s="262"/>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row>
    <row r="107" spans="1:28" ht="25.5" customHeight="1" thickBot="1">
      <c r="A107" s="262"/>
      <c r="B107" s="262"/>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row>
    <row r="108" spans="1:28" ht="25.5" customHeight="1" thickBot="1">
      <c r="A108" s="262"/>
      <c r="B108" s="262"/>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row>
    <row r="109" ht="25.5" customHeight="1" thickBot="1"/>
    <row r="110" spans="1:28" ht="25.5" customHeight="1" thickBot="1">
      <c r="A110" s="262" t="s">
        <v>100</v>
      </c>
      <c r="B110" s="262"/>
      <c r="C110" s="263" t="s">
        <v>93</v>
      </c>
      <c r="D110" s="263"/>
      <c r="E110" s="263"/>
      <c r="F110" s="263"/>
      <c r="G110" s="263"/>
      <c r="H110" s="263" t="s">
        <v>94</v>
      </c>
      <c r="I110" s="263"/>
      <c r="J110" s="263"/>
      <c r="K110" s="263"/>
      <c r="L110" s="263"/>
      <c r="M110" s="263" t="s">
        <v>95</v>
      </c>
      <c r="N110" s="263"/>
      <c r="O110" s="263"/>
      <c r="P110" s="263"/>
      <c r="Q110" s="263"/>
      <c r="R110" s="263" t="s">
        <v>86</v>
      </c>
      <c r="S110" s="263"/>
      <c r="T110" s="263"/>
      <c r="U110" s="263"/>
      <c r="V110" s="263"/>
      <c r="W110" s="263"/>
      <c r="X110" s="263"/>
      <c r="Y110" s="263"/>
      <c r="Z110" s="263"/>
      <c r="AA110" s="263"/>
      <c r="AB110" s="263"/>
    </row>
    <row r="111" spans="1:28" ht="25.5" customHeight="1" thickBot="1">
      <c r="A111" s="262"/>
      <c r="B111" s="262"/>
      <c r="C111" s="265" t="s">
        <v>150</v>
      </c>
      <c r="D111" s="265"/>
      <c r="E111" s="265"/>
      <c r="F111" s="265"/>
      <c r="G111" s="265"/>
      <c r="H111" s="265" t="s">
        <v>141</v>
      </c>
      <c r="I111" s="265"/>
      <c r="J111" s="265"/>
      <c r="K111" s="265"/>
      <c r="L111" s="265"/>
      <c r="M111" s="265" t="s">
        <v>152</v>
      </c>
      <c r="N111" s="265"/>
      <c r="O111" s="265"/>
      <c r="P111" s="265"/>
      <c r="Q111" s="265"/>
      <c r="R111" s="265" t="s">
        <v>154</v>
      </c>
      <c r="S111" s="265"/>
      <c r="T111" s="265"/>
      <c r="U111" s="265"/>
      <c r="V111" s="265"/>
      <c r="W111" s="265"/>
      <c r="X111" s="265"/>
      <c r="Y111" s="265"/>
      <c r="Z111" s="265"/>
      <c r="AA111" s="265"/>
      <c r="AB111" s="265"/>
    </row>
    <row r="112" spans="1:28" ht="25.5" customHeight="1" thickBot="1">
      <c r="A112" s="262"/>
      <c r="B112" s="262"/>
      <c r="C112" s="267" t="s">
        <v>151</v>
      </c>
      <c r="D112" s="267"/>
      <c r="E112" s="267"/>
      <c r="F112" s="267"/>
      <c r="G112" s="267"/>
      <c r="H112" s="267" t="s">
        <v>145</v>
      </c>
      <c r="I112" s="267"/>
      <c r="J112" s="267"/>
      <c r="K112" s="267"/>
      <c r="L112" s="267"/>
      <c r="M112" s="267" t="s">
        <v>153</v>
      </c>
      <c r="N112" s="267"/>
      <c r="O112" s="267"/>
      <c r="P112" s="267"/>
      <c r="Q112" s="267"/>
      <c r="R112" s="267" t="s">
        <v>155</v>
      </c>
      <c r="S112" s="267"/>
      <c r="T112" s="267"/>
      <c r="U112" s="267"/>
      <c r="V112" s="267"/>
      <c r="W112" s="267"/>
      <c r="X112" s="267"/>
      <c r="Y112" s="267"/>
      <c r="Z112" s="267"/>
      <c r="AA112" s="267"/>
      <c r="AB112" s="267"/>
    </row>
    <row r="113" spans="1:28" ht="25.5" customHeight="1" thickBot="1">
      <c r="A113" s="262"/>
      <c r="B113" s="262"/>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row>
    <row r="114" spans="1:28" ht="25.5" customHeight="1" thickBot="1">
      <c r="A114" s="262"/>
      <c r="B114" s="262"/>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row>
    <row r="115" spans="1:28" ht="25.5" customHeight="1" thickBot="1">
      <c r="A115" s="262"/>
      <c r="B115" s="262"/>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row>
    <row r="116" spans="1:28" ht="25.5" customHeight="1" thickBot="1">
      <c r="A116" s="262"/>
      <c r="B116" s="262"/>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row>
    <row r="117" spans="1:28" ht="25.5" customHeight="1" thickBot="1">
      <c r="A117" s="262"/>
      <c r="B117" s="262"/>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row>
    <row r="118" spans="1:28" ht="25.5" customHeight="1" thickBot="1">
      <c r="A118" s="262"/>
      <c r="B118" s="262"/>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row>
    <row r="119" spans="1:28" ht="25.5" customHeight="1" thickBot="1">
      <c r="A119" s="262"/>
      <c r="B119" s="262"/>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row>
    <row r="120" spans="1:28" ht="25.5" customHeight="1" thickBot="1">
      <c r="A120" s="262"/>
      <c r="B120" s="262"/>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row>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sheetData>
  <sheetProtection password="CC01" sheet="1" objects="1" scenarios="1"/>
  <mergeCells count="345">
    <mergeCell ref="C120:G120"/>
    <mergeCell ref="H120:L120"/>
    <mergeCell ref="M120:Q120"/>
    <mergeCell ref="R120:AB120"/>
    <mergeCell ref="C118:G118"/>
    <mergeCell ref="H118:L118"/>
    <mergeCell ref="M118:Q118"/>
    <mergeCell ref="R118:AB118"/>
    <mergeCell ref="C119:G119"/>
    <mergeCell ref="H119:L119"/>
    <mergeCell ref="M119:Q119"/>
    <mergeCell ref="R119:AB119"/>
    <mergeCell ref="C116:G116"/>
    <mergeCell ref="H116:L116"/>
    <mergeCell ref="M116:Q116"/>
    <mergeCell ref="R116:AB116"/>
    <mergeCell ref="C117:G117"/>
    <mergeCell ref="H117:L117"/>
    <mergeCell ref="M117:Q117"/>
    <mergeCell ref="R117:AB117"/>
    <mergeCell ref="C114:G114"/>
    <mergeCell ref="H114:L114"/>
    <mergeCell ref="M114:Q114"/>
    <mergeCell ref="R114:AB114"/>
    <mergeCell ref="C115:G115"/>
    <mergeCell ref="H115:L115"/>
    <mergeCell ref="M115:Q115"/>
    <mergeCell ref="R115:AB115"/>
    <mergeCell ref="H112:L112"/>
    <mergeCell ref="M112:Q112"/>
    <mergeCell ref="R112:AB112"/>
    <mergeCell ref="C113:G113"/>
    <mergeCell ref="H113:L113"/>
    <mergeCell ref="M113:Q113"/>
    <mergeCell ref="R113:AB113"/>
    <mergeCell ref="A110:B120"/>
    <mergeCell ref="C110:G110"/>
    <mergeCell ref="H110:L110"/>
    <mergeCell ref="M110:Q110"/>
    <mergeCell ref="R110:AB110"/>
    <mergeCell ref="C111:G111"/>
    <mergeCell ref="H111:L111"/>
    <mergeCell ref="M111:Q111"/>
    <mergeCell ref="R111:AB111"/>
    <mergeCell ref="C112:G112"/>
    <mergeCell ref="C107:G107"/>
    <mergeCell ref="H107:L107"/>
    <mergeCell ref="M107:Q107"/>
    <mergeCell ref="R107:X107"/>
    <mergeCell ref="Y107:AB107"/>
    <mergeCell ref="C108:G108"/>
    <mergeCell ref="H108:L108"/>
    <mergeCell ref="M108:Q108"/>
    <mergeCell ref="R108:X108"/>
    <mergeCell ref="Y108:AB108"/>
    <mergeCell ref="C105:G105"/>
    <mergeCell ref="H105:L105"/>
    <mergeCell ref="M105:Q105"/>
    <mergeCell ref="R105:X105"/>
    <mergeCell ref="Y105:AB105"/>
    <mergeCell ref="C106:G106"/>
    <mergeCell ref="H106:L106"/>
    <mergeCell ref="M106:Q106"/>
    <mergeCell ref="R106:X106"/>
    <mergeCell ref="Y106:AB106"/>
    <mergeCell ref="C103:G103"/>
    <mergeCell ref="H103:L103"/>
    <mergeCell ref="M103:Q103"/>
    <mergeCell ref="R103:X103"/>
    <mergeCell ref="Y103:AB103"/>
    <mergeCell ref="C104:G104"/>
    <mergeCell ref="H104:L104"/>
    <mergeCell ref="M104:Q104"/>
    <mergeCell ref="R104:X104"/>
    <mergeCell ref="Y104:AB104"/>
    <mergeCell ref="C101:G101"/>
    <mergeCell ref="H101:L101"/>
    <mergeCell ref="M101:Q101"/>
    <mergeCell ref="R101:X101"/>
    <mergeCell ref="Y101:AB101"/>
    <mergeCell ref="C102:G102"/>
    <mergeCell ref="H102:L102"/>
    <mergeCell ref="M102:Q102"/>
    <mergeCell ref="R102:X102"/>
    <mergeCell ref="Y102:AB102"/>
    <mergeCell ref="Y99:AB99"/>
    <mergeCell ref="C100:G100"/>
    <mergeCell ref="H100:L100"/>
    <mergeCell ref="M100:Q100"/>
    <mergeCell ref="R100:X100"/>
    <mergeCell ref="Y100:AB100"/>
    <mergeCell ref="A98:B108"/>
    <mergeCell ref="C98:G98"/>
    <mergeCell ref="H98:L98"/>
    <mergeCell ref="M98:Q98"/>
    <mergeCell ref="R98:X98"/>
    <mergeCell ref="Y98:AB98"/>
    <mergeCell ref="C99:G99"/>
    <mergeCell ref="H99:L99"/>
    <mergeCell ref="M99:Q99"/>
    <mergeCell ref="R99:X99"/>
    <mergeCell ref="C95:E95"/>
    <mergeCell ref="I95:N95"/>
    <mergeCell ref="O95:AB95"/>
    <mergeCell ref="C96:E96"/>
    <mergeCell ref="I96:N96"/>
    <mergeCell ref="O96:AB96"/>
    <mergeCell ref="C93:E93"/>
    <mergeCell ref="I93:N93"/>
    <mergeCell ref="O93:AB93"/>
    <mergeCell ref="C94:E94"/>
    <mergeCell ref="I94:N94"/>
    <mergeCell ref="O94:AB94"/>
    <mergeCell ref="C91:E91"/>
    <mergeCell ref="I91:N91"/>
    <mergeCell ref="O91:AB91"/>
    <mergeCell ref="C92:E92"/>
    <mergeCell ref="I92:N92"/>
    <mergeCell ref="O92:AB92"/>
    <mergeCell ref="I88:N88"/>
    <mergeCell ref="O88:AB88"/>
    <mergeCell ref="C89:E89"/>
    <mergeCell ref="I89:N89"/>
    <mergeCell ref="O89:AB89"/>
    <mergeCell ref="C90:E90"/>
    <mergeCell ref="I90:N90"/>
    <mergeCell ref="O90:AB90"/>
    <mergeCell ref="E85:H85"/>
    <mergeCell ref="I85:O85"/>
    <mergeCell ref="P85:W85"/>
    <mergeCell ref="X85:AB85"/>
    <mergeCell ref="A87:B96"/>
    <mergeCell ref="C87:E87"/>
    <mergeCell ref="F87:H87"/>
    <mergeCell ref="I87:N87"/>
    <mergeCell ref="O87:AB87"/>
    <mergeCell ref="C88:E88"/>
    <mergeCell ref="C83:D83"/>
    <mergeCell ref="E83:H83"/>
    <mergeCell ref="I83:O83"/>
    <mergeCell ref="P83:W83"/>
    <mergeCell ref="X83:AB83"/>
    <mergeCell ref="E84:H84"/>
    <mergeCell ref="I84:O84"/>
    <mergeCell ref="P84:W84"/>
    <mergeCell ref="X84:AB84"/>
    <mergeCell ref="C81:D81"/>
    <mergeCell ref="E81:H81"/>
    <mergeCell ref="I81:O81"/>
    <mergeCell ref="P81:W81"/>
    <mergeCell ref="X81:AB81"/>
    <mergeCell ref="C82:D82"/>
    <mergeCell ref="E82:H82"/>
    <mergeCell ref="I82:O82"/>
    <mergeCell ref="P82:W82"/>
    <mergeCell ref="X82:AB82"/>
    <mergeCell ref="C79:D79"/>
    <mergeCell ref="E79:H79"/>
    <mergeCell ref="I79:O79"/>
    <mergeCell ref="P79:W79"/>
    <mergeCell ref="X79:AB79"/>
    <mergeCell ref="C80:D80"/>
    <mergeCell ref="E80:H80"/>
    <mergeCell ref="I80:O80"/>
    <mergeCell ref="P80:W80"/>
    <mergeCell ref="X80:AB80"/>
    <mergeCell ref="E77:H77"/>
    <mergeCell ref="I77:O77"/>
    <mergeCell ref="P77:W77"/>
    <mergeCell ref="X77:AB77"/>
    <mergeCell ref="C78:D78"/>
    <mergeCell ref="E78:H78"/>
    <mergeCell ref="I78:O78"/>
    <mergeCell ref="P78:W78"/>
    <mergeCell ref="X78:AB78"/>
    <mergeCell ref="E74:G74"/>
    <mergeCell ref="K74:W74"/>
    <mergeCell ref="X74:AB74"/>
    <mergeCell ref="E76:H76"/>
    <mergeCell ref="I76:O76"/>
    <mergeCell ref="P76:W76"/>
    <mergeCell ref="X76:AB76"/>
    <mergeCell ref="C72:D72"/>
    <mergeCell ref="E72:G72"/>
    <mergeCell ref="K72:W72"/>
    <mergeCell ref="X72:AB72"/>
    <mergeCell ref="E73:G73"/>
    <mergeCell ref="K73:W73"/>
    <mergeCell ref="X73:AB73"/>
    <mergeCell ref="C70:D70"/>
    <mergeCell ref="E70:G70"/>
    <mergeCell ref="K70:W70"/>
    <mergeCell ref="X70:AB70"/>
    <mergeCell ref="C71:D71"/>
    <mergeCell ref="E71:G71"/>
    <mergeCell ref="K71:W71"/>
    <mergeCell ref="X71:AB71"/>
    <mergeCell ref="C68:D68"/>
    <mergeCell ref="E68:G68"/>
    <mergeCell ref="K68:W68"/>
    <mergeCell ref="X68:AB68"/>
    <mergeCell ref="C69:D69"/>
    <mergeCell ref="E69:G69"/>
    <mergeCell ref="K69:W69"/>
    <mergeCell ref="X69:AB69"/>
    <mergeCell ref="E66:G66"/>
    <mergeCell ref="K66:W66"/>
    <mergeCell ref="X66:AB66"/>
    <mergeCell ref="C67:D67"/>
    <mergeCell ref="E67:G67"/>
    <mergeCell ref="K67:W67"/>
    <mergeCell ref="X67:AB67"/>
    <mergeCell ref="C62:D62"/>
    <mergeCell ref="Y62:Z62"/>
    <mergeCell ref="AA62:AB62"/>
    <mergeCell ref="E65:G65"/>
    <mergeCell ref="H65:J65"/>
    <mergeCell ref="K65:W65"/>
    <mergeCell ref="X65:AB65"/>
    <mergeCell ref="C60:D60"/>
    <mergeCell ref="Y60:Z60"/>
    <mergeCell ref="AA60:AB60"/>
    <mergeCell ref="A61:B61"/>
    <mergeCell ref="C61:D61"/>
    <mergeCell ref="Y61:Z61"/>
    <mergeCell ref="AA61:AB61"/>
    <mergeCell ref="C58:D58"/>
    <mergeCell ref="Y58:Z58"/>
    <mergeCell ref="AA58:AB58"/>
    <mergeCell ref="A59:B59"/>
    <mergeCell ref="C59:D59"/>
    <mergeCell ref="Y59:Z59"/>
    <mergeCell ref="AA59:AB59"/>
    <mergeCell ref="C56:D56"/>
    <mergeCell ref="Y56:Z56"/>
    <mergeCell ref="AA56:AB56"/>
    <mergeCell ref="A57:B57"/>
    <mergeCell ref="C57:D57"/>
    <mergeCell ref="Y57:Z57"/>
    <mergeCell ref="AA57:AB57"/>
    <mergeCell ref="S54:T54"/>
    <mergeCell ref="U54:V54"/>
    <mergeCell ref="W54:X54"/>
    <mergeCell ref="Z54:AA54"/>
    <mergeCell ref="A55:B55"/>
    <mergeCell ref="C55:D55"/>
    <mergeCell ref="Y55:Z55"/>
    <mergeCell ref="AA55:AB55"/>
    <mergeCell ref="Q51:U51"/>
    <mergeCell ref="V51:AB51"/>
    <mergeCell ref="C54:D54"/>
    <mergeCell ref="E54:F54"/>
    <mergeCell ref="G54:H54"/>
    <mergeCell ref="I54:J54"/>
    <mergeCell ref="K54:L54"/>
    <mergeCell ref="M54:N54"/>
    <mergeCell ref="O54:P54"/>
    <mergeCell ref="Q54:R54"/>
    <mergeCell ref="A51:B51"/>
    <mergeCell ref="C51:D51"/>
    <mergeCell ref="M51:N51"/>
    <mergeCell ref="E51:H51"/>
    <mergeCell ref="I51:L51"/>
    <mergeCell ref="O51:P51"/>
    <mergeCell ref="C49:D49"/>
    <mergeCell ref="M49:N49"/>
    <mergeCell ref="V49:AB49"/>
    <mergeCell ref="C50:D50"/>
    <mergeCell ref="M50:N50"/>
    <mergeCell ref="V50:AB50"/>
    <mergeCell ref="E49:H49"/>
    <mergeCell ref="I49:L49"/>
    <mergeCell ref="O49:P49"/>
    <mergeCell ref="Q49:U49"/>
    <mergeCell ref="C48:D48"/>
    <mergeCell ref="M48:N48"/>
    <mergeCell ref="V48:AB48"/>
    <mergeCell ref="E48:H48"/>
    <mergeCell ref="I48:L48"/>
    <mergeCell ref="O48:P48"/>
    <mergeCell ref="Q48:U48"/>
    <mergeCell ref="V46:AB46"/>
    <mergeCell ref="A47:B47"/>
    <mergeCell ref="C47:D47"/>
    <mergeCell ref="M47:N47"/>
    <mergeCell ref="E47:H47"/>
    <mergeCell ref="I47:L47"/>
    <mergeCell ref="O47:P47"/>
    <mergeCell ref="Q47:U47"/>
    <mergeCell ref="V47:AB47"/>
    <mergeCell ref="A46:B46"/>
    <mergeCell ref="M45:N45"/>
    <mergeCell ref="V45:AB45"/>
    <mergeCell ref="E45:H45"/>
    <mergeCell ref="I45:L45"/>
    <mergeCell ref="O45:P45"/>
    <mergeCell ref="Q45:U45"/>
    <mergeCell ref="R31:S32"/>
    <mergeCell ref="T31:AB32"/>
    <mergeCell ref="E33:AB38"/>
    <mergeCell ref="A34:D35"/>
    <mergeCell ref="A37:D37"/>
    <mergeCell ref="E39:AB44"/>
    <mergeCell ref="A40:D41"/>
    <mergeCell ref="A43:D43"/>
    <mergeCell ref="T23:X23"/>
    <mergeCell ref="O25:AA25"/>
    <mergeCell ref="Q27:AA27"/>
    <mergeCell ref="S28:AA28"/>
    <mergeCell ref="A30:D30"/>
    <mergeCell ref="E30:M30"/>
    <mergeCell ref="T30:X30"/>
    <mergeCell ref="AA30:AB30"/>
    <mergeCell ref="S10:AB10"/>
    <mergeCell ref="F16:K16"/>
    <mergeCell ref="L16:N16"/>
    <mergeCell ref="O16:W16"/>
    <mergeCell ref="G19:AB19"/>
    <mergeCell ref="G20:AB20"/>
    <mergeCell ref="P1:R1"/>
    <mergeCell ref="S1:U1"/>
    <mergeCell ref="S2:U4"/>
    <mergeCell ref="G7:J7"/>
    <mergeCell ref="K7:O7"/>
    <mergeCell ref="P7:T7"/>
    <mergeCell ref="M46:N46"/>
    <mergeCell ref="A1:C1"/>
    <mergeCell ref="D1:F1"/>
    <mergeCell ref="G1:I1"/>
    <mergeCell ref="J1:L1"/>
    <mergeCell ref="M1:O1"/>
    <mergeCell ref="O23:Q23"/>
    <mergeCell ref="A31:D32"/>
    <mergeCell ref="E31:M32"/>
    <mergeCell ref="N31:Q32"/>
    <mergeCell ref="A50:B50"/>
    <mergeCell ref="E50:H50"/>
    <mergeCell ref="I50:L50"/>
    <mergeCell ref="O50:P50"/>
    <mergeCell ref="Q50:U50"/>
    <mergeCell ref="E46:H46"/>
    <mergeCell ref="I46:L46"/>
    <mergeCell ref="O46:P46"/>
    <mergeCell ref="Q46:U46"/>
    <mergeCell ref="C46:D46"/>
  </mergeCells>
  <dataValidations count="10">
    <dataValidation type="list" allowBlank="1" showInputMessage="1" showErrorMessage="1" sqref="O23:Q23">
      <formula1>"人文,教育,経済,理,医,工,農,共獣,国際,人文科,教育,経済学,医学系,理工学,創成科学,農学,東アジ,技術経,連合獣,創成科学"</formula1>
    </dataValidation>
    <dataValidation type="list" allowBlank="1" showInputMessage="1" showErrorMessage="1" sqref="C88:E96">
      <formula1>"月,火,水,木,金,土,日"</formula1>
    </dataValidation>
    <dataValidation type="list" allowBlank="1" showInputMessage="1" showErrorMessage="1" sqref="F88:F96 H88:H96">
      <formula1>"6,7,8,9,10,11,12,13,14,15,16,17,18,19,20,21,22"</formula1>
    </dataValidation>
    <dataValidation type="list" allowBlank="1" showInputMessage="1" showErrorMessage="1" sqref="AA30:AB30">
      <formula1>"教授,准教授,講師,助教"</formula1>
    </dataValidation>
    <dataValidation type="list" allowBlank="1" showInputMessage="1" showErrorMessage="1" sqref="T30:X30 M46:N52">
      <formula1>"人文,教育,経済,理,医,工,農,共獣,国際,人文科,,経済学,医学系,理工学,創成科学,農学,東アジ,技術経,連合獣"</formula1>
    </dataValidation>
    <dataValidation type="list" allowBlank="1" showInputMessage="1" showErrorMessage="1" sqref="H66:H74 J66:J74">
      <formula1>"6,7,8,9,10,11,12,13,14,15,16,17,18,19,20,21,22,23,24"</formula1>
    </dataValidation>
    <dataValidation type="list" allowBlank="1" showInputMessage="1" showErrorMessage="1" sqref="E66:E74">
      <formula1>"日,月,火,水,木,金,土"</formula1>
    </dataValidation>
    <dataValidation type="textLength" operator="lessThanOrEqual" allowBlank="1" showInputMessage="1" showErrorMessage="1" sqref="E30:M32">
      <formula1>20</formula1>
    </dataValidation>
    <dataValidation type="list" allowBlank="1" showInputMessage="1" showErrorMessage="1" sqref="AA23 P46 O46:O52">
      <formula1>"1,2,3,4,5,6"</formula1>
    </dataValidation>
    <dataValidation type="list" allowBlank="1" showInputMessage="1" showErrorMessage="1" sqref="K7:O7 L16:N16">
      <formula1>"結　　　成,事項変更,継　　　続"</formula1>
    </dataValidation>
  </dataValidations>
  <hyperlinks>
    <hyperlink ref="S28" r:id="rId1" display="yamadai@yamaguchi-u.ac.jp"/>
    <hyperlink ref="V46" r:id="rId2" display="yamadai@yamaguchi-u.ac.jp"/>
    <hyperlink ref="V47" r:id="rId3" display="yamajiro@yamaguchi-u.ac.jp"/>
    <hyperlink ref="V48" r:id="rId4" display="bbbb@yamaguchi-u.ac.jp"/>
  </hyperlinks>
  <printOptions/>
  <pageMargins left="0.3937007874015748" right="0.3937007874015748" top="0.3937007874015748" bottom="0.3937007874015748" header="0.5118110236220472" footer="0.5118110236220472"/>
  <pageSetup horizontalDpi="300" verticalDpi="300" orientation="portrait" paperSize="9" scale="65" r:id="rId6"/>
  <drawing r:id="rId5"/>
</worksheet>
</file>

<file path=xl/worksheets/sheet2.xml><?xml version="1.0" encoding="utf-8"?>
<worksheet xmlns="http://schemas.openxmlformats.org/spreadsheetml/2006/main" xmlns:r="http://schemas.openxmlformats.org/officeDocument/2006/relationships">
  <sheetPr>
    <tabColor rgb="FFFF0000"/>
  </sheetPr>
  <dimension ref="A1:AB113"/>
  <sheetViews>
    <sheetView showGridLines="0" tabSelected="1" view="pageBreakPreview" zoomScaleSheetLayoutView="100" zoomScalePageLayoutView="0" workbookViewId="0" topLeftCell="A1">
      <selection activeCell="J53" sqref="J53"/>
    </sheetView>
  </sheetViews>
  <sheetFormatPr defaultColWidth="9.00390625" defaultRowHeight="13.5"/>
  <cols>
    <col min="1" max="4" width="3.375" style="1" customWidth="1"/>
    <col min="5" max="24" width="3.625" style="1" customWidth="1"/>
    <col min="25" max="28" width="2.875" style="1" customWidth="1"/>
    <col min="29" max="89" width="3.75390625" style="1" customWidth="1"/>
    <col min="90" max="16384" width="9.00390625" style="1" customWidth="1"/>
  </cols>
  <sheetData>
    <row r="1" spans="1:21" ht="13.5">
      <c r="A1" s="125" t="s">
        <v>65</v>
      </c>
      <c r="B1" s="125"/>
      <c r="C1" s="125"/>
      <c r="D1" s="125" t="s">
        <v>39</v>
      </c>
      <c r="E1" s="125"/>
      <c r="F1" s="125"/>
      <c r="G1" s="125" t="s">
        <v>66</v>
      </c>
      <c r="H1" s="125"/>
      <c r="I1" s="125"/>
      <c r="J1" s="125" t="s">
        <v>67</v>
      </c>
      <c r="K1" s="125"/>
      <c r="L1" s="125"/>
      <c r="M1" s="125" t="s">
        <v>68</v>
      </c>
      <c r="N1" s="125"/>
      <c r="O1" s="125"/>
      <c r="P1" s="125" t="s">
        <v>69</v>
      </c>
      <c r="Q1" s="125"/>
      <c r="R1" s="125"/>
      <c r="S1" s="125" t="s">
        <v>70</v>
      </c>
      <c r="T1" s="125"/>
      <c r="U1" s="125"/>
    </row>
    <row r="2" spans="1:21" ht="13.5">
      <c r="A2" s="2"/>
      <c r="B2" s="3"/>
      <c r="C2" s="4"/>
      <c r="D2" s="2"/>
      <c r="E2" s="3"/>
      <c r="F2" s="4"/>
      <c r="G2" s="2"/>
      <c r="H2" s="3"/>
      <c r="I2" s="4"/>
      <c r="J2" s="2"/>
      <c r="K2" s="3"/>
      <c r="L2" s="4"/>
      <c r="M2" s="2"/>
      <c r="N2" s="3"/>
      <c r="O2" s="4"/>
      <c r="P2" s="2"/>
      <c r="Q2" s="3"/>
      <c r="R2" s="4"/>
      <c r="S2" s="125"/>
      <c r="T2" s="125"/>
      <c r="U2" s="125"/>
    </row>
    <row r="3" spans="1:21" ht="13.5">
      <c r="A3" s="5"/>
      <c r="B3" s="6"/>
      <c r="C3" s="7"/>
      <c r="D3" s="5"/>
      <c r="E3" s="6"/>
      <c r="F3" s="7"/>
      <c r="G3" s="5"/>
      <c r="H3" s="6"/>
      <c r="I3" s="7"/>
      <c r="J3" s="5"/>
      <c r="K3" s="6"/>
      <c r="L3" s="7"/>
      <c r="M3" s="5"/>
      <c r="N3" s="6"/>
      <c r="O3" s="7"/>
      <c r="P3" s="5"/>
      <c r="Q3" s="6"/>
      <c r="R3" s="7"/>
      <c r="S3" s="125"/>
      <c r="T3" s="125"/>
      <c r="U3" s="125"/>
    </row>
    <row r="4" spans="1:21" ht="13.5">
      <c r="A4" s="8"/>
      <c r="B4" s="9"/>
      <c r="C4" s="10"/>
      <c r="D4" s="8"/>
      <c r="E4" s="9"/>
      <c r="F4" s="10"/>
      <c r="G4" s="8"/>
      <c r="H4" s="9"/>
      <c r="I4" s="10"/>
      <c r="J4" s="8"/>
      <c r="K4" s="9"/>
      <c r="L4" s="10"/>
      <c r="M4" s="8"/>
      <c r="N4" s="9"/>
      <c r="O4" s="10"/>
      <c r="P4" s="8"/>
      <c r="Q4" s="9"/>
      <c r="R4" s="10"/>
      <c r="S4" s="125"/>
      <c r="T4" s="125"/>
      <c r="U4" s="125"/>
    </row>
    <row r="7" spans="7:22" ht="22.5" customHeight="1">
      <c r="G7" s="136" t="s">
        <v>2</v>
      </c>
      <c r="H7" s="136"/>
      <c r="I7" s="136"/>
      <c r="J7" s="136"/>
      <c r="K7" s="292"/>
      <c r="L7" s="292"/>
      <c r="M7" s="292"/>
      <c r="N7" s="292"/>
      <c r="O7" s="292"/>
      <c r="P7" s="136" t="s">
        <v>1</v>
      </c>
      <c r="Q7" s="136"/>
      <c r="R7" s="136"/>
      <c r="S7" s="136"/>
      <c r="T7" s="136"/>
      <c r="U7" s="58"/>
      <c r="V7" s="58"/>
    </row>
    <row r="8" ht="22.5" customHeight="1"/>
    <row r="10" spans="19:28" ht="13.5">
      <c r="S10" s="140" t="s">
        <v>103</v>
      </c>
      <c r="T10" s="140"/>
      <c r="U10" s="140"/>
      <c r="V10" s="140"/>
      <c r="W10" s="140"/>
      <c r="X10" s="140"/>
      <c r="Y10" s="140"/>
      <c r="Z10" s="140"/>
      <c r="AA10" s="140"/>
      <c r="AB10" s="140"/>
    </row>
    <row r="12" spans="2:7" ht="13.5">
      <c r="B12" s="59" t="s">
        <v>71</v>
      </c>
      <c r="C12" s="59"/>
      <c r="D12" s="59"/>
      <c r="E12" s="59"/>
      <c r="F12" s="59"/>
      <c r="G12" s="59"/>
    </row>
    <row r="16" spans="6:23" ht="13.5">
      <c r="F16" s="141" t="s">
        <v>3</v>
      </c>
      <c r="G16" s="141"/>
      <c r="H16" s="141"/>
      <c r="I16" s="141"/>
      <c r="J16" s="141"/>
      <c r="K16" s="141"/>
      <c r="L16" s="291"/>
      <c r="M16" s="291"/>
      <c r="N16" s="291"/>
      <c r="O16" s="145" t="s">
        <v>4</v>
      </c>
      <c r="P16" s="145"/>
      <c r="Q16" s="145"/>
      <c r="R16" s="145"/>
      <c r="S16" s="145"/>
      <c r="T16" s="145"/>
      <c r="U16" s="145"/>
      <c r="V16" s="145"/>
      <c r="W16" s="145"/>
    </row>
    <row r="19" spans="7:28" ht="13.5">
      <c r="G19" s="145" t="s">
        <v>62</v>
      </c>
      <c r="H19" s="145"/>
      <c r="I19" s="145"/>
      <c r="J19" s="145"/>
      <c r="K19" s="145"/>
      <c r="L19" s="145"/>
      <c r="M19" s="145"/>
      <c r="N19" s="145"/>
      <c r="O19" s="145"/>
      <c r="P19" s="145"/>
      <c r="Q19" s="145"/>
      <c r="R19" s="145"/>
      <c r="S19" s="145"/>
      <c r="T19" s="145"/>
      <c r="U19" s="145"/>
      <c r="V19" s="145"/>
      <c r="W19" s="145"/>
      <c r="X19" s="145"/>
      <c r="Y19" s="145"/>
      <c r="Z19" s="145"/>
      <c r="AA19" s="145"/>
      <c r="AB19" s="145"/>
    </row>
    <row r="20" spans="7:28" ht="13.5">
      <c r="G20" s="145" t="s">
        <v>63</v>
      </c>
      <c r="H20" s="145"/>
      <c r="I20" s="145"/>
      <c r="J20" s="145"/>
      <c r="K20" s="145"/>
      <c r="L20" s="145"/>
      <c r="M20" s="145"/>
      <c r="N20" s="145"/>
      <c r="O20" s="145"/>
      <c r="P20" s="145"/>
      <c r="Q20" s="145"/>
      <c r="R20" s="145"/>
      <c r="S20" s="145"/>
      <c r="T20" s="145"/>
      <c r="U20" s="145"/>
      <c r="V20" s="145"/>
      <c r="W20" s="145"/>
      <c r="X20" s="145"/>
      <c r="Y20" s="145"/>
      <c r="Z20" s="145"/>
      <c r="AA20" s="145"/>
      <c r="AB20" s="145"/>
    </row>
    <row r="22" ht="13.5">
      <c r="L22" s="1" t="s">
        <v>83</v>
      </c>
    </row>
    <row r="23" spans="15:28" ht="13.5">
      <c r="O23" s="126"/>
      <c r="P23" s="126"/>
      <c r="Q23" s="126"/>
      <c r="R23" s="1" t="s">
        <v>5</v>
      </c>
      <c r="T23" s="126"/>
      <c r="U23" s="126"/>
      <c r="V23" s="126"/>
      <c r="W23" s="126"/>
      <c r="X23" s="126"/>
      <c r="Y23" s="1" t="s">
        <v>6</v>
      </c>
      <c r="AA23" s="11"/>
      <c r="AB23" s="1" t="s">
        <v>7</v>
      </c>
    </row>
    <row r="25" spans="13:27" ht="13.5">
      <c r="M25" s="1" t="s">
        <v>8</v>
      </c>
      <c r="N25" s="1" t="s">
        <v>9</v>
      </c>
      <c r="O25" s="126"/>
      <c r="P25" s="126"/>
      <c r="Q25" s="126"/>
      <c r="R25" s="126"/>
      <c r="S25" s="126"/>
      <c r="T25" s="126"/>
      <c r="U25" s="126"/>
      <c r="V25" s="126"/>
      <c r="W25" s="126"/>
      <c r="X25" s="126"/>
      <c r="Y25" s="126"/>
      <c r="Z25" s="126"/>
      <c r="AA25" s="126"/>
    </row>
    <row r="27" spans="15:28" ht="13.5">
      <c r="O27" s="1" t="s">
        <v>122</v>
      </c>
      <c r="Q27" s="146"/>
      <c r="R27" s="146"/>
      <c r="S27" s="146"/>
      <c r="T27" s="146"/>
      <c r="U27" s="146"/>
      <c r="V27" s="146"/>
      <c r="W27" s="146"/>
      <c r="X27" s="146"/>
      <c r="Y27" s="146"/>
      <c r="Z27" s="146"/>
      <c r="AA27" s="146"/>
      <c r="AB27" s="1" t="s">
        <v>10</v>
      </c>
    </row>
    <row r="28" spans="15:28" ht="13.5">
      <c r="O28" s="1" t="s">
        <v>123</v>
      </c>
      <c r="Q28" s="60"/>
      <c r="R28" s="60"/>
      <c r="S28" s="146"/>
      <c r="T28" s="146"/>
      <c r="U28" s="146"/>
      <c r="V28" s="146"/>
      <c r="W28" s="146"/>
      <c r="X28" s="146"/>
      <c r="Y28" s="146"/>
      <c r="Z28" s="146"/>
      <c r="AA28" s="146"/>
      <c r="AB28" s="1" t="s">
        <v>10</v>
      </c>
    </row>
    <row r="30" spans="1:28" ht="13.5">
      <c r="A30" s="149" t="s">
        <v>158</v>
      </c>
      <c r="B30" s="150"/>
      <c r="C30" s="150"/>
      <c r="D30" s="151"/>
      <c r="E30" s="152">
        <f>PHONETIC(E31)</f>
      </c>
      <c r="F30" s="153"/>
      <c r="G30" s="153"/>
      <c r="H30" s="153"/>
      <c r="I30" s="153"/>
      <c r="J30" s="153"/>
      <c r="K30" s="153"/>
      <c r="L30" s="153"/>
      <c r="M30" s="154"/>
      <c r="N30" s="2" t="s">
        <v>13</v>
      </c>
      <c r="O30" s="3"/>
      <c r="P30" s="3"/>
      <c r="Q30" s="4"/>
      <c r="R30" s="97" t="s">
        <v>15</v>
      </c>
      <c r="S30" s="98"/>
      <c r="T30" s="155"/>
      <c r="U30" s="155"/>
      <c r="V30" s="155"/>
      <c r="W30" s="155"/>
      <c r="X30" s="155"/>
      <c r="Y30" s="98" t="s">
        <v>16</v>
      </c>
      <c r="Z30" s="98"/>
      <c r="AA30" s="155"/>
      <c r="AB30" s="156"/>
    </row>
    <row r="31" spans="1:28" ht="14.25" customHeight="1">
      <c r="A31" s="109" t="s">
        <v>11</v>
      </c>
      <c r="B31" s="127"/>
      <c r="C31" s="127"/>
      <c r="D31" s="110"/>
      <c r="E31" s="131"/>
      <c r="F31" s="132"/>
      <c r="G31" s="132"/>
      <c r="H31" s="132"/>
      <c r="I31" s="132"/>
      <c r="J31" s="132"/>
      <c r="K31" s="132"/>
      <c r="L31" s="132"/>
      <c r="M31" s="133"/>
      <c r="N31" s="109" t="s">
        <v>14</v>
      </c>
      <c r="O31" s="127"/>
      <c r="P31" s="127"/>
      <c r="Q31" s="110"/>
      <c r="R31" s="157" t="s">
        <v>0</v>
      </c>
      <c r="S31" s="158"/>
      <c r="T31" s="161"/>
      <c r="U31" s="161"/>
      <c r="V31" s="161"/>
      <c r="W31" s="161"/>
      <c r="X31" s="161"/>
      <c r="Y31" s="161"/>
      <c r="Z31" s="161"/>
      <c r="AA31" s="161"/>
      <c r="AB31" s="162"/>
    </row>
    <row r="32" spans="1:28" ht="14.25" customHeight="1">
      <c r="A32" s="128"/>
      <c r="B32" s="129"/>
      <c r="C32" s="129"/>
      <c r="D32" s="130"/>
      <c r="E32" s="134"/>
      <c r="F32" s="126"/>
      <c r="G32" s="126"/>
      <c r="H32" s="126"/>
      <c r="I32" s="126"/>
      <c r="J32" s="126"/>
      <c r="K32" s="126"/>
      <c r="L32" s="126"/>
      <c r="M32" s="135"/>
      <c r="N32" s="128"/>
      <c r="O32" s="129"/>
      <c r="P32" s="129"/>
      <c r="Q32" s="130"/>
      <c r="R32" s="159"/>
      <c r="S32" s="160"/>
      <c r="T32" s="163"/>
      <c r="U32" s="163"/>
      <c r="V32" s="163"/>
      <c r="W32" s="163"/>
      <c r="X32" s="163"/>
      <c r="Y32" s="163"/>
      <c r="Z32" s="163"/>
      <c r="AA32" s="163"/>
      <c r="AB32" s="164"/>
    </row>
    <row r="33" spans="1:28" ht="13.5">
      <c r="A33" s="2"/>
      <c r="B33" s="3"/>
      <c r="C33" s="3"/>
      <c r="D33" s="4"/>
      <c r="E33" s="165"/>
      <c r="F33" s="166"/>
      <c r="G33" s="166"/>
      <c r="H33" s="166"/>
      <c r="I33" s="166"/>
      <c r="J33" s="166"/>
      <c r="K33" s="166"/>
      <c r="L33" s="166"/>
      <c r="M33" s="166"/>
      <c r="N33" s="166"/>
      <c r="O33" s="166"/>
      <c r="P33" s="166"/>
      <c r="Q33" s="166"/>
      <c r="R33" s="166"/>
      <c r="S33" s="166"/>
      <c r="T33" s="166"/>
      <c r="U33" s="166"/>
      <c r="V33" s="166"/>
      <c r="W33" s="166"/>
      <c r="X33" s="166"/>
      <c r="Y33" s="166"/>
      <c r="Z33" s="166"/>
      <c r="AA33" s="166"/>
      <c r="AB33" s="167"/>
    </row>
    <row r="34" spans="1:28" ht="13.5">
      <c r="A34" s="109" t="s">
        <v>12</v>
      </c>
      <c r="B34" s="127"/>
      <c r="C34" s="127"/>
      <c r="D34" s="110"/>
      <c r="E34" s="168"/>
      <c r="F34" s="169"/>
      <c r="G34" s="169"/>
      <c r="H34" s="169"/>
      <c r="I34" s="169"/>
      <c r="J34" s="169"/>
      <c r="K34" s="169"/>
      <c r="L34" s="169"/>
      <c r="M34" s="169"/>
      <c r="N34" s="169"/>
      <c r="O34" s="169"/>
      <c r="P34" s="169"/>
      <c r="Q34" s="169"/>
      <c r="R34" s="169"/>
      <c r="S34" s="169"/>
      <c r="T34" s="169"/>
      <c r="U34" s="169"/>
      <c r="V34" s="169"/>
      <c r="W34" s="169"/>
      <c r="X34" s="169"/>
      <c r="Y34" s="169"/>
      <c r="Z34" s="169"/>
      <c r="AA34" s="169"/>
      <c r="AB34" s="170"/>
    </row>
    <row r="35" spans="1:28" ht="13.5">
      <c r="A35" s="109"/>
      <c r="B35" s="127"/>
      <c r="C35" s="127"/>
      <c r="D35" s="110"/>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70"/>
    </row>
    <row r="36" spans="1:28" ht="13.5">
      <c r="A36" s="12"/>
      <c r="B36" s="13"/>
      <c r="C36" s="13"/>
      <c r="D36" s="1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70"/>
    </row>
    <row r="37" spans="1:28" ht="13.5">
      <c r="A37" s="174" t="s">
        <v>17</v>
      </c>
      <c r="B37" s="175"/>
      <c r="C37" s="175"/>
      <c r="D37" s="176"/>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70"/>
    </row>
    <row r="38" spans="1:28" ht="13.5">
      <c r="A38" s="8"/>
      <c r="B38" s="9"/>
      <c r="C38" s="9"/>
      <c r="D38" s="10"/>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3"/>
    </row>
    <row r="39" spans="1:28" ht="13.5">
      <c r="A39" s="2"/>
      <c r="B39" s="3"/>
      <c r="C39" s="3"/>
      <c r="D39" s="4"/>
      <c r="E39" s="282"/>
      <c r="F39" s="283"/>
      <c r="G39" s="283"/>
      <c r="H39" s="283"/>
      <c r="I39" s="283"/>
      <c r="J39" s="283"/>
      <c r="K39" s="283"/>
      <c r="L39" s="283"/>
      <c r="M39" s="283"/>
      <c r="N39" s="283"/>
      <c r="O39" s="283"/>
      <c r="P39" s="283"/>
      <c r="Q39" s="283"/>
      <c r="R39" s="283"/>
      <c r="S39" s="283"/>
      <c r="T39" s="283"/>
      <c r="U39" s="283"/>
      <c r="V39" s="283"/>
      <c r="W39" s="283"/>
      <c r="X39" s="283"/>
      <c r="Y39" s="283"/>
      <c r="Z39" s="283"/>
      <c r="AA39" s="283"/>
      <c r="AB39" s="284"/>
    </row>
    <row r="40" spans="1:28" ht="13.5">
      <c r="A40" s="109" t="s">
        <v>18</v>
      </c>
      <c r="B40" s="127"/>
      <c r="C40" s="127"/>
      <c r="D40" s="110"/>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7"/>
    </row>
    <row r="41" spans="1:28" ht="13.5">
      <c r="A41" s="109"/>
      <c r="B41" s="127"/>
      <c r="C41" s="127"/>
      <c r="D41" s="110"/>
      <c r="E41" s="285"/>
      <c r="F41" s="286"/>
      <c r="G41" s="286"/>
      <c r="H41" s="286"/>
      <c r="I41" s="286"/>
      <c r="J41" s="286"/>
      <c r="K41" s="286"/>
      <c r="L41" s="286"/>
      <c r="M41" s="286"/>
      <c r="N41" s="286"/>
      <c r="O41" s="286"/>
      <c r="P41" s="286"/>
      <c r="Q41" s="286"/>
      <c r="R41" s="286"/>
      <c r="S41" s="286"/>
      <c r="T41" s="286"/>
      <c r="U41" s="286"/>
      <c r="V41" s="286"/>
      <c r="W41" s="286"/>
      <c r="X41" s="286"/>
      <c r="Y41" s="286"/>
      <c r="Z41" s="286"/>
      <c r="AA41" s="286"/>
      <c r="AB41" s="287"/>
    </row>
    <row r="42" spans="1:28" ht="13.5">
      <c r="A42" s="12"/>
      <c r="B42" s="13"/>
      <c r="C42" s="13"/>
      <c r="D42" s="14"/>
      <c r="E42" s="285"/>
      <c r="F42" s="286"/>
      <c r="G42" s="286"/>
      <c r="H42" s="286"/>
      <c r="I42" s="286"/>
      <c r="J42" s="286"/>
      <c r="K42" s="286"/>
      <c r="L42" s="286"/>
      <c r="M42" s="286"/>
      <c r="N42" s="286"/>
      <c r="O42" s="286"/>
      <c r="P42" s="286"/>
      <c r="Q42" s="286"/>
      <c r="R42" s="286"/>
      <c r="S42" s="286"/>
      <c r="T42" s="286"/>
      <c r="U42" s="286"/>
      <c r="V42" s="286"/>
      <c r="W42" s="286"/>
      <c r="X42" s="286"/>
      <c r="Y42" s="286"/>
      <c r="Z42" s="286"/>
      <c r="AA42" s="286"/>
      <c r="AB42" s="287"/>
    </row>
    <row r="43" spans="1:28" ht="13.5">
      <c r="A43" s="174" t="s">
        <v>17</v>
      </c>
      <c r="B43" s="175"/>
      <c r="C43" s="175"/>
      <c r="D43" s="176"/>
      <c r="E43" s="285"/>
      <c r="F43" s="286"/>
      <c r="G43" s="286"/>
      <c r="H43" s="286"/>
      <c r="I43" s="286"/>
      <c r="J43" s="286"/>
      <c r="K43" s="286"/>
      <c r="L43" s="286"/>
      <c r="M43" s="286"/>
      <c r="N43" s="286"/>
      <c r="O43" s="286"/>
      <c r="P43" s="286"/>
      <c r="Q43" s="286"/>
      <c r="R43" s="286"/>
      <c r="S43" s="286"/>
      <c r="T43" s="286"/>
      <c r="U43" s="286"/>
      <c r="V43" s="286"/>
      <c r="W43" s="286"/>
      <c r="X43" s="286"/>
      <c r="Y43" s="286"/>
      <c r="Z43" s="286"/>
      <c r="AA43" s="286"/>
      <c r="AB43" s="287"/>
    </row>
    <row r="44" spans="1:28" ht="13.5">
      <c r="A44" s="8"/>
      <c r="B44" s="9"/>
      <c r="C44" s="9"/>
      <c r="D44" s="10"/>
      <c r="E44" s="288"/>
      <c r="F44" s="289"/>
      <c r="G44" s="289"/>
      <c r="H44" s="289"/>
      <c r="I44" s="289"/>
      <c r="J44" s="289"/>
      <c r="K44" s="289"/>
      <c r="L44" s="289"/>
      <c r="M44" s="289"/>
      <c r="N44" s="289"/>
      <c r="O44" s="289"/>
      <c r="P44" s="289"/>
      <c r="Q44" s="289"/>
      <c r="R44" s="289"/>
      <c r="S44" s="289"/>
      <c r="T44" s="289"/>
      <c r="U44" s="289"/>
      <c r="V44" s="289"/>
      <c r="W44" s="289"/>
      <c r="X44" s="289"/>
      <c r="Y44" s="289"/>
      <c r="Z44" s="289"/>
      <c r="AA44" s="289"/>
      <c r="AB44" s="290"/>
    </row>
    <row r="45" spans="1:28" ht="30.75" customHeight="1">
      <c r="A45" s="2"/>
      <c r="B45" s="4"/>
      <c r="C45" s="15" t="s">
        <v>19</v>
      </c>
      <c r="D45" s="16" t="s">
        <v>20</v>
      </c>
      <c r="E45" s="186" t="s">
        <v>22</v>
      </c>
      <c r="F45" s="190"/>
      <c r="G45" s="190"/>
      <c r="H45" s="187"/>
      <c r="I45" s="191" t="s">
        <v>162</v>
      </c>
      <c r="J45" s="192"/>
      <c r="K45" s="192"/>
      <c r="L45" s="193"/>
      <c r="M45" s="186" t="s">
        <v>5</v>
      </c>
      <c r="N45" s="187"/>
      <c r="O45" s="186" t="s">
        <v>64</v>
      </c>
      <c r="P45" s="187"/>
      <c r="Q45" s="194" t="s">
        <v>163</v>
      </c>
      <c r="R45" s="190"/>
      <c r="S45" s="190"/>
      <c r="T45" s="190"/>
      <c r="U45" s="187"/>
      <c r="V45" s="188" t="s">
        <v>159</v>
      </c>
      <c r="W45" s="188"/>
      <c r="X45" s="188"/>
      <c r="Y45" s="188"/>
      <c r="Z45" s="188"/>
      <c r="AA45" s="188"/>
      <c r="AB45" s="189"/>
    </row>
    <row r="46" spans="1:28" ht="26.25" customHeight="1">
      <c r="A46" s="109" t="s">
        <v>19</v>
      </c>
      <c r="B46" s="110"/>
      <c r="C46" s="276" t="s">
        <v>84</v>
      </c>
      <c r="D46" s="277"/>
      <c r="E46" s="270"/>
      <c r="F46" s="271"/>
      <c r="G46" s="271"/>
      <c r="H46" s="272"/>
      <c r="I46" s="270"/>
      <c r="J46" s="271"/>
      <c r="K46" s="271"/>
      <c r="L46" s="272"/>
      <c r="M46" s="270"/>
      <c r="N46" s="272"/>
      <c r="O46" s="270"/>
      <c r="P46" s="272"/>
      <c r="Q46" s="276"/>
      <c r="R46" s="281"/>
      <c r="S46" s="281"/>
      <c r="T46" s="281"/>
      <c r="U46" s="277"/>
      <c r="V46" s="276"/>
      <c r="W46" s="281"/>
      <c r="X46" s="281"/>
      <c r="Y46" s="281"/>
      <c r="Z46" s="281"/>
      <c r="AA46" s="281"/>
      <c r="AB46" s="277"/>
    </row>
    <row r="47" spans="1:28" ht="26.25" customHeight="1">
      <c r="A47" s="109"/>
      <c r="B47" s="110"/>
      <c r="C47" s="276" t="s">
        <v>85</v>
      </c>
      <c r="D47" s="277"/>
      <c r="E47" s="270"/>
      <c r="F47" s="271"/>
      <c r="G47" s="271"/>
      <c r="H47" s="272"/>
      <c r="I47" s="270"/>
      <c r="J47" s="271"/>
      <c r="K47" s="271"/>
      <c r="L47" s="272"/>
      <c r="M47" s="270"/>
      <c r="N47" s="272"/>
      <c r="O47" s="270"/>
      <c r="P47" s="272"/>
      <c r="Q47" s="276"/>
      <c r="R47" s="281"/>
      <c r="S47" s="281"/>
      <c r="T47" s="281"/>
      <c r="U47" s="277"/>
      <c r="V47" s="276"/>
      <c r="W47" s="281"/>
      <c r="X47" s="281"/>
      <c r="Y47" s="281"/>
      <c r="Z47" s="281"/>
      <c r="AA47" s="281"/>
      <c r="AB47" s="277"/>
    </row>
    <row r="48" spans="1:28" ht="26.25" customHeight="1">
      <c r="A48" s="17"/>
      <c r="B48" s="18"/>
      <c r="C48" s="276"/>
      <c r="D48" s="277"/>
      <c r="E48" s="270"/>
      <c r="F48" s="271"/>
      <c r="G48" s="271"/>
      <c r="H48" s="272"/>
      <c r="I48" s="270"/>
      <c r="J48" s="271"/>
      <c r="K48" s="271"/>
      <c r="L48" s="272"/>
      <c r="M48" s="270"/>
      <c r="N48" s="272"/>
      <c r="O48" s="270"/>
      <c r="P48" s="272"/>
      <c r="Q48" s="276"/>
      <c r="R48" s="281"/>
      <c r="S48" s="281"/>
      <c r="T48" s="281"/>
      <c r="U48" s="277"/>
      <c r="V48" s="276"/>
      <c r="W48" s="281"/>
      <c r="X48" s="281"/>
      <c r="Y48" s="281"/>
      <c r="Z48" s="281"/>
      <c r="AA48" s="281"/>
      <c r="AB48" s="277"/>
    </row>
    <row r="49" spans="1:28" ht="25.5" customHeight="1">
      <c r="A49" s="17"/>
      <c r="B49" s="18"/>
      <c r="C49" s="276"/>
      <c r="D49" s="277"/>
      <c r="E49" s="270"/>
      <c r="F49" s="271"/>
      <c r="G49" s="271"/>
      <c r="H49" s="272"/>
      <c r="I49" s="270"/>
      <c r="J49" s="271"/>
      <c r="K49" s="271"/>
      <c r="L49" s="272"/>
      <c r="M49" s="270"/>
      <c r="N49" s="272"/>
      <c r="O49" s="270"/>
      <c r="P49" s="272"/>
      <c r="Q49" s="276"/>
      <c r="R49" s="281"/>
      <c r="S49" s="281"/>
      <c r="T49" s="281"/>
      <c r="U49" s="277"/>
      <c r="V49" s="276"/>
      <c r="W49" s="281"/>
      <c r="X49" s="281"/>
      <c r="Y49" s="281"/>
      <c r="Z49" s="281"/>
      <c r="AA49" s="281"/>
      <c r="AB49" s="277"/>
    </row>
    <row r="50" spans="1:28" ht="25.5" customHeight="1">
      <c r="A50" s="109" t="s">
        <v>21</v>
      </c>
      <c r="B50" s="110"/>
      <c r="C50" s="276"/>
      <c r="D50" s="277"/>
      <c r="E50" s="270"/>
      <c r="F50" s="271"/>
      <c r="G50" s="271"/>
      <c r="H50" s="272"/>
      <c r="I50" s="270"/>
      <c r="J50" s="271"/>
      <c r="K50" s="271"/>
      <c r="L50" s="272"/>
      <c r="M50" s="270"/>
      <c r="N50" s="272"/>
      <c r="O50" s="270"/>
      <c r="P50" s="272"/>
      <c r="Q50" s="276"/>
      <c r="R50" s="281"/>
      <c r="S50" s="281"/>
      <c r="T50" s="281"/>
      <c r="U50" s="277"/>
      <c r="V50" s="276"/>
      <c r="W50" s="281"/>
      <c r="X50" s="281"/>
      <c r="Y50" s="281"/>
      <c r="Z50" s="281"/>
      <c r="AA50" s="281"/>
      <c r="AB50" s="277"/>
    </row>
    <row r="51" spans="1:28" ht="25.5" customHeight="1">
      <c r="A51" s="128"/>
      <c r="B51" s="130"/>
      <c r="C51" s="276"/>
      <c r="D51" s="277"/>
      <c r="E51" s="270"/>
      <c r="F51" s="271"/>
      <c r="G51" s="271"/>
      <c r="H51" s="272"/>
      <c r="I51" s="270"/>
      <c r="J51" s="271"/>
      <c r="K51" s="271"/>
      <c r="L51" s="272"/>
      <c r="M51" s="270"/>
      <c r="N51" s="272"/>
      <c r="O51" s="270"/>
      <c r="P51" s="272"/>
      <c r="Q51" s="276"/>
      <c r="R51" s="281"/>
      <c r="S51" s="281"/>
      <c r="T51" s="281"/>
      <c r="U51" s="277"/>
      <c r="V51" s="276"/>
      <c r="W51" s="281"/>
      <c r="X51" s="281"/>
      <c r="Y51" s="281"/>
      <c r="Z51" s="281"/>
      <c r="AA51" s="281"/>
      <c r="AB51" s="277"/>
    </row>
    <row r="52" spans="1:28" ht="25.5" customHeight="1">
      <c r="A52" s="102"/>
      <c r="B52" s="102"/>
      <c r="C52" s="103"/>
      <c r="D52" s="103"/>
      <c r="E52" s="101"/>
      <c r="F52" s="101"/>
      <c r="G52" s="101"/>
      <c r="H52" s="101"/>
      <c r="I52" s="101"/>
      <c r="J52" s="101"/>
      <c r="K52" s="101"/>
      <c r="L52" s="101"/>
      <c r="M52" s="101"/>
      <c r="N52" s="101"/>
      <c r="Q52" s="103"/>
      <c r="R52" s="103"/>
      <c r="S52" s="103"/>
      <c r="T52" s="103"/>
      <c r="U52" s="103"/>
      <c r="V52" s="103"/>
      <c r="W52" s="103"/>
      <c r="X52" s="103"/>
      <c r="Y52" s="103"/>
      <c r="Z52" s="103"/>
      <c r="AA52" s="103"/>
      <c r="AB52" s="103"/>
    </row>
    <row r="53" spans="3:4" ht="25.5" customHeight="1" thickBot="1">
      <c r="C53" s="6"/>
      <c r="D53" s="6"/>
    </row>
    <row r="54" spans="1:28" ht="25.5" customHeight="1" thickBot="1">
      <c r="A54" s="61"/>
      <c r="B54" s="62"/>
      <c r="C54" s="197" t="s">
        <v>23</v>
      </c>
      <c r="D54" s="198"/>
      <c r="E54" s="199" t="s">
        <v>34</v>
      </c>
      <c r="F54" s="198"/>
      <c r="G54" s="199" t="s">
        <v>35</v>
      </c>
      <c r="H54" s="198"/>
      <c r="I54" s="199" t="s">
        <v>36</v>
      </c>
      <c r="J54" s="198"/>
      <c r="K54" s="199" t="s">
        <v>37</v>
      </c>
      <c r="L54" s="198"/>
      <c r="M54" s="199" t="s">
        <v>40</v>
      </c>
      <c r="N54" s="198"/>
      <c r="O54" s="199" t="s">
        <v>41</v>
      </c>
      <c r="P54" s="198"/>
      <c r="Q54" s="199" t="s">
        <v>38</v>
      </c>
      <c r="R54" s="198"/>
      <c r="S54" s="199" t="s">
        <v>102</v>
      </c>
      <c r="T54" s="198"/>
      <c r="U54" s="199" t="s">
        <v>101</v>
      </c>
      <c r="V54" s="198"/>
      <c r="W54" s="199" t="s">
        <v>82</v>
      </c>
      <c r="X54" s="198"/>
      <c r="Y54" s="63"/>
      <c r="Z54" s="200" t="s">
        <v>31</v>
      </c>
      <c r="AA54" s="200"/>
      <c r="AB54" s="64"/>
    </row>
    <row r="55" spans="1:28" ht="25.5" customHeight="1" thickBot="1">
      <c r="A55" s="201" t="s">
        <v>42</v>
      </c>
      <c r="B55" s="202"/>
      <c r="C55" s="197" t="s">
        <v>24</v>
      </c>
      <c r="D55" s="198"/>
      <c r="E55" s="65" t="s">
        <v>32</v>
      </c>
      <c r="F55" s="66" t="s">
        <v>33</v>
      </c>
      <c r="G55" s="65" t="s">
        <v>32</v>
      </c>
      <c r="H55" s="66" t="s">
        <v>33</v>
      </c>
      <c r="I55" s="65" t="s">
        <v>32</v>
      </c>
      <c r="J55" s="66" t="s">
        <v>33</v>
      </c>
      <c r="K55" s="65" t="s">
        <v>32</v>
      </c>
      <c r="L55" s="66" t="s">
        <v>33</v>
      </c>
      <c r="M55" s="67" t="s">
        <v>32</v>
      </c>
      <c r="N55" s="68" t="s">
        <v>33</v>
      </c>
      <c r="O55" s="67" t="s">
        <v>32</v>
      </c>
      <c r="P55" s="68" t="s">
        <v>33</v>
      </c>
      <c r="Q55" s="67" t="s">
        <v>32</v>
      </c>
      <c r="R55" s="68" t="s">
        <v>33</v>
      </c>
      <c r="S55" s="67" t="s">
        <v>32</v>
      </c>
      <c r="T55" s="68" t="s">
        <v>33</v>
      </c>
      <c r="U55" s="67" t="s">
        <v>32</v>
      </c>
      <c r="V55" s="68" t="s">
        <v>33</v>
      </c>
      <c r="W55" s="67" t="s">
        <v>32</v>
      </c>
      <c r="X55" s="68" t="s">
        <v>33</v>
      </c>
      <c r="Y55" s="199" t="s">
        <v>32</v>
      </c>
      <c r="Z55" s="203"/>
      <c r="AA55" s="204" t="s">
        <v>33</v>
      </c>
      <c r="AB55" s="205"/>
    </row>
    <row r="56" spans="1:28" ht="25.5" customHeight="1">
      <c r="A56" s="69"/>
      <c r="B56" s="70"/>
      <c r="C56" s="206" t="s">
        <v>25</v>
      </c>
      <c r="D56" s="207"/>
      <c r="E56" s="71">
        <f>_xlfn.COUNTIFS('（３）部員名簿'!D:D,"男",'（３）部員名簿'!E:E,"人文",'（３）部員名簿'!F:F,1)</f>
        <v>0</v>
      </c>
      <c r="F56" s="72">
        <f>_xlfn.COUNTIFS('（３）部員名簿'!D:D,"女",'（３）部員名簿'!E:E,"人文",'（３）部員名簿'!F:F,1)</f>
        <v>0</v>
      </c>
      <c r="G56" s="71">
        <f>_xlfn.COUNTIFS('（３）部員名簿'!D:D,"男",'（３）部員名簿'!E:E,"教育",'（３）部員名簿'!F:F,1)</f>
        <v>0</v>
      </c>
      <c r="H56" s="72">
        <f>_xlfn.COUNTIFS('（３）部員名簿'!D:D,"女",'（３）部員名簿'!E:E,"教育",'（３）部員名簿'!F:F,1)</f>
        <v>0</v>
      </c>
      <c r="I56" s="71">
        <f>_xlfn.COUNTIFS('（３）部員名簿'!D:D,"男",'（３）部員名簿'!E:E,"経済",'（３）部員名簿'!F:F,1)</f>
        <v>0</v>
      </c>
      <c r="J56" s="72">
        <f>_xlfn.COUNTIFS('（３）部員名簿'!D:D,"女",'（３）部員名簿'!E:E,"経済",'（３）部員名簿'!F:F,1)</f>
        <v>0</v>
      </c>
      <c r="K56" s="71">
        <f>_xlfn.COUNTIFS('（３）部員名簿'!D:D,"男",'（３）部員名簿'!E:E,"理",'（３）部員名簿'!F:F,1)</f>
        <v>0</v>
      </c>
      <c r="L56" s="72">
        <f>_xlfn.COUNTIFS('（３）部員名簿'!D:D,"女",'（３）部員名簿'!E:E,"理",'（３）部員名簿'!F:F,1)</f>
        <v>0</v>
      </c>
      <c r="M56" s="73">
        <f>_xlfn.COUNTIFS('（３）部員名簿'!D:D,"男",'（３）部員名簿'!E:E,"医",'（３）部員名簿'!F:F,1)</f>
        <v>0</v>
      </c>
      <c r="N56" s="74">
        <f>_xlfn.COUNTIFS('（３）部員名簿'!D:D,"女",'（３）部員名簿'!E:E,"医",'（３）部員名簿'!F:F,1)</f>
        <v>0</v>
      </c>
      <c r="O56" s="73">
        <f>_xlfn.COUNTIFS('（３）部員名簿'!D:D,"男",'（３）部員名簿'!E:E,"工",'（３）部員名簿'!F:F,1)</f>
        <v>0</v>
      </c>
      <c r="P56" s="74">
        <f>_xlfn.COUNTIFS('（３）部員名簿'!D:D,"女",'（３）部員名簿'!E:E,"工",'（３）部員名簿'!F:F,1)</f>
        <v>0</v>
      </c>
      <c r="Q56" s="73">
        <f>_xlfn.COUNTIFS('（３）部員名簿'!D:D,"男",'（３）部員名簿'!E:E,"農",'（３）部員名簿'!F:F,1)</f>
        <v>0</v>
      </c>
      <c r="R56" s="74">
        <f>_xlfn.COUNTIFS('（３）部員名簿'!D:D,"女",'（３）部員名簿'!E:E,"農",'（３）部員名簿'!F:F,1)</f>
        <v>0</v>
      </c>
      <c r="S56" s="73">
        <f>_xlfn.COUNTIFS('（３）部員名簿'!D:D,"男",'（３）部員名簿'!E:E,"共獣",'（３）部員名簿'!F:F,1)</f>
        <v>0</v>
      </c>
      <c r="T56" s="74">
        <f>_xlfn.COUNTIFS('（３）部員名簿'!D:D,"女",'（３）部員名簿'!E:E,"共獣",'（３）部員名簿'!F:F,1)</f>
        <v>0</v>
      </c>
      <c r="U56" s="73">
        <f>_xlfn.COUNTIFS('（３）部員名簿'!D:D,"男",'（３）部員名簿'!E:E,"国際",'（３）部員名簿'!F:F,1)</f>
        <v>0</v>
      </c>
      <c r="V56" s="74">
        <f>_xlfn.COUNTIFS('（３）部員名簿'!D:D,"女",'（３）部員名簿'!E:E,"国際",'（３）部員名簿'!F:F,1)</f>
        <v>0</v>
      </c>
      <c r="W56" s="73">
        <f>_xlfn.COUNTIFS('（３）部員名簿'!D:D,"男",'（３）部員名簿'!E:E,"人文科",'（３）部員名簿'!F:F,1)+_xlfn.COUNTIFS('（３）部員名簿'!D:D,"男",'（３）部員名簿'!E:E,"教育学",'（３）部員名簿'!F:F,1)+_xlfn.COUNTIFS('（３）部員名簿'!D:D,"男",'（３）部員名簿'!E:E,"経済学",'（３）部員名簿'!F:F,1)+_xlfn.COUNTIFS('（３）部員名簿'!D:D,"男",'（３）部員名簿'!E:E,"医学系",'（３）部員名簿'!F:F,1)+_xlfn.COUNTIFS('（３）部員名簿'!D:D,"男",'（３）部員名簿'!E:E,"理工学",'（３）部員名簿'!F:F,1)+_xlfn.COUNTIFS('（３）部員名簿'!D:D,"男",'（３）部員名簿'!E:E,"創成科学",'（３）部員名簿'!F:F,1)+_xlfn.COUNTIFS('（３）部員名簿'!D:D,"男",'（３）部員名簿'!E:E,"農学",'（３）部員名簿'!F:F,1)+_xlfn.COUNTIFS('（３）部員名簿'!D:D,"男",'（３）部員名簿'!E:E,"東アジ",'（３）部員名簿'!F:F,1)+_xlfn.COUNTIFS('（３）部員名簿'!D:D,"男",'（３）部員名簿'!E:E,"技術経",'（３）部員名簿'!F:F,1)+_xlfn.COUNTIFS('（３）部員名簿'!D:D,"男",'（３）部員名簿'!E:E,"連合獣",'（３）部員名簿'!F:F,1)</f>
        <v>0</v>
      </c>
      <c r="X56" s="74">
        <f>_xlfn.COUNTIFS('（３）部員名簿'!D:D,"女",'（３）部員名簿'!E:E,"創成科学",'（３）部員名簿'!F:F,1)+_xlfn.COUNTIFS('（３）部員名簿'!D:D,"女",'（３）部員名簿'!E:E,"人文科",'（３）部員名簿'!F:F,1)+_xlfn.COUNTIFS('（３）部員名簿'!D:D,"女",'（３）部員名簿'!E:E,"教育学",'（３）部員名簿'!F:F,1)+_xlfn.COUNTIFS('（３）部員名簿'!D:D,"女",'（３）部員名簿'!E:E,"経済学",'（３）部員名簿'!F:F,1)+_xlfn.COUNTIFS('（３）部員名簿'!D:D,"女",'（３）部員名簿'!E:E,"医学系",'（３）部員名簿'!F:F,1)+_xlfn.COUNTIFS('（３）部員名簿'!D:D,"女",'（３）部員名簿'!E:E,"理工学",'（３）部員名簿'!F:F,1)+_xlfn.COUNTIFS('（３）部員名簿'!D:D,"女",'（３）部員名簿'!E:E,"農学",'（３）部員名簿'!F:F,1)+_xlfn.COUNTIFS('（３）部員名簿'!D:D,"女",'（３）部員名簿'!E:E,"東アジ",'（３）部員名簿'!F:F,1)+_xlfn.COUNTIFS('（３）部員名簿'!D:D,"女",'（３）部員名簿'!E:E,"技術経",'（３）部員名簿'!F:F,1)+_xlfn.COUNTIFS('（３）部員名簿'!D:D,"女",'（３）部員名簿'!E:E,"連合獣",'（３）部員名簿'!F:F,1)</f>
        <v>0</v>
      </c>
      <c r="Y56" s="208">
        <f aca="true" t="shared" si="0" ref="Y56:Y61">SUM(E56,G56,I56,K56,M56,O56,Q56,S56,U56,W56)</f>
        <v>0</v>
      </c>
      <c r="Z56" s="209"/>
      <c r="AA56" s="210">
        <f aca="true" t="shared" si="1" ref="AA56:AA61">SUM(F56,H56,J56,L56,N56,P56,R56,T56,V56,X56)</f>
        <v>0</v>
      </c>
      <c r="AB56" s="211"/>
    </row>
    <row r="57" spans="1:28" ht="25.5" customHeight="1">
      <c r="A57" s="201" t="s">
        <v>43</v>
      </c>
      <c r="B57" s="202"/>
      <c r="C57" s="212" t="s">
        <v>26</v>
      </c>
      <c r="D57" s="213"/>
      <c r="E57" s="75">
        <f>_xlfn.COUNTIFS('（３）部員名簿'!D:D,"男",'（３）部員名簿'!E:E,"人文",'（３）部員名簿'!F:F,2)</f>
        <v>0</v>
      </c>
      <c r="F57" s="76">
        <f>_xlfn.COUNTIFS('（３）部員名簿'!D:D,"女",'（３）部員名簿'!E:E,"人文",'（３）部員名簿'!F:F,2)</f>
        <v>0</v>
      </c>
      <c r="G57" s="75">
        <f>_xlfn.COUNTIFS('（３）部員名簿'!D:D,"男",'（３）部員名簿'!E:E,"教育",'（３）部員名簿'!F:F,2)</f>
        <v>0</v>
      </c>
      <c r="H57" s="76">
        <f>_xlfn.COUNTIFS('（３）部員名簿'!D:D,"女",'（３）部員名簿'!E:E,"教育",'（３）部員名簿'!F:F,2)</f>
        <v>0</v>
      </c>
      <c r="I57" s="75">
        <f>_xlfn.COUNTIFS('（３）部員名簿'!D:D,"男",'（３）部員名簿'!E:E,"経済",'（３）部員名簿'!F:F,2)</f>
        <v>0</v>
      </c>
      <c r="J57" s="76">
        <f>_xlfn.COUNTIFS('（３）部員名簿'!D:D,"女",'（３）部員名簿'!E:E,"経済",'（３）部員名簿'!F:F,2)</f>
        <v>0</v>
      </c>
      <c r="K57" s="75">
        <f>_xlfn.COUNTIFS('（３）部員名簿'!D:D,"男",'（３）部員名簿'!E:E,"理",'（３）部員名簿'!F:F,2)</f>
        <v>0</v>
      </c>
      <c r="L57" s="76">
        <f>_xlfn.COUNTIFS('（３）部員名簿'!D:D,"女",'（３）部員名簿'!E:E,"理",'（３）部員名簿'!F:F,2)</f>
        <v>0</v>
      </c>
      <c r="M57" s="77">
        <f>_xlfn.COUNTIFS('（３）部員名簿'!D:D,"男",'（３）部員名簿'!E:E,"医",'（３）部員名簿'!F:F,2)</f>
        <v>0</v>
      </c>
      <c r="N57" s="78">
        <f>_xlfn.COUNTIFS('（３）部員名簿'!D:D,"女",'（３）部員名簿'!E:E,"医",'（３）部員名簿'!F:F,2)</f>
        <v>0</v>
      </c>
      <c r="O57" s="77">
        <f>_xlfn.COUNTIFS('（３）部員名簿'!D:D,"男",'（３）部員名簿'!E:E,"工",'（３）部員名簿'!F:F,2)</f>
        <v>0</v>
      </c>
      <c r="P57" s="78">
        <f>_xlfn.COUNTIFS('（３）部員名簿'!D:D,"女",'（３）部員名簿'!E:E,"工",'（３）部員名簿'!F:F,2)</f>
        <v>0</v>
      </c>
      <c r="Q57" s="77">
        <f>_xlfn.COUNTIFS('（３）部員名簿'!D:D,"男",'（３）部員名簿'!E:E,"農",'（３）部員名簿'!F:F,2)</f>
        <v>0</v>
      </c>
      <c r="R57" s="78">
        <f>_xlfn.COUNTIFS('（３）部員名簿'!D:D,"女",'（３）部員名簿'!E:E,"農",'（３）部員名簿'!F:F,2)</f>
        <v>0</v>
      </c>
      <c r="S57" s="77">
        <f>_xlfn.COUNTIFS('（３）部員名簿'!D:D,"男",'（３）部員名簿'!E:E,"共獣",'（３）部員名簿'!F:F,2)</f>
        <v>0</v>
      </c>
      <c r="T57" s="78">
        <f>_xlfn.COUNTIFS('（３）部員名簿'!D:D,"女",'（３）部員名簿'!E:E,"共獣",'（３）部員名簿'!F:F,2)</f>
        <v>0</v>
      </c>
      <c r="U57" s="77">
        <f>_xlfn.COUNTIFS('（３）部員名簿'!D:D,"男",'（３）部員名簿'!E:E,"国際",'（３）部員名簿'!F:F,2)</f>
        <v>0</v>
      </c>
      <c r="V57" s="78">
        <f>_xlfn.COUNTIFS('（３）部員名簿'!D:D,"女",'（３）部員名簿'!E:E,"国際",'（３）部員名簿'!F:F,2)</f>
        <v>0</v>
      </c>
      <c r="W57" s="77">
        <f>_xlfn.COUNTIFS('（３）部員名簿'!D:D,"男",'（３）部員名簿'!E:E,"創成科学",'（３）部員名簿'!F:F,2)+_xlfn.COUNTIFS('（３）部員名簿'!D:D,"男",'（３）部員名簿'!E:E,"人文科",'（３）部員名簿'!F:F,2)+_xlfn.COUNTIFS('（３）部員名簿'!D:D,"男",'（３）部員名簿'!E:E,"教育学",'（３）部員名簿'!F:F,2)+_xlfn.COUNTIFS('（３）部員名簿'!D:D,"男",'（３）部員名簿'!E:E,"経済学",'（３）部員名簿'!F:F,2)+_xlfn.COUNTIFS('（３）部員名簿'!D:D,"男",'（３）部員名簿'!E:E,"医学系",'（３）部員名簿'!F:F,2)+_xlfn.COUNTIFS('（３）部員名簿'!D:D,"男",'（３）部員名簿'!E:E,"理工学",'（３）部員名簿'!F:F,2)+_xlfn.COUNTIFS('（３）部員名簿'!D:D,"男",'（３）部員名簿'!E:E,"農学",'（３）部員名簿'!F:F,2)+_xlfn.COUNTIFS('（３）部員名簿'!D:D,"男",'（３）部員名簿'!E:E,"東アジ",'（３）部員名簿'!F:F,2)+_xlfn.COUNTIFS('（３）部員名簿'!D:D,"男",'（３）部員名簿'!E:E,"技術経",'（３）部員名簿'!F:F,2)+_xlfn.COUNTIFS('（３）部員名簿'!D:D,"男",'（３）部員名簿'!E:E,"連合獣",'（３）部員名簿'!F:F,2)</f>
        <v>0</v>
      </c>
      <c r="X57" s="78">
        <f>_xlfn.COUNTIFS('（３）部員名簿'!D:D,"女",'（３）部員名簿'!E:E,"創成科学",'（３）部員名簿'!F:F,2)+_xlfn.COUNTIFS('（３）部員名簿'!D:D,"女",'（３）部員名簿'!E:E,"人文科",'（３）部員名簿'!F:F,2)+_xlfn.COUNTIFS('（３）部員名簿'!D:D,"女",'（３）部員名簿'!E:E,"教育学",'（３）部員名簿'!F:F,2)+_xlfn.COUNTIFS('（３）部員名簿'!D:D,"女",'（３）部員名簿'!E:E,"経済学",'（３）部員名簿'!F:F,2)+_xlfn.COUNTIFS('（３）部員名簿'!D:D,"女",'（３）部員名簿'!E:E,"医学系",'（３）部員名簿'!F:F,2)+_xlfn.COUNTIFS('（３）部員名簿'!D:D,"女",'（３）部員名簿'!E:E,"理工学",'（３）部員名簿'!F:F,2)+_xlfn.COUNTIFS('（３）部員名簿'!D:D,"女",'（３）部員名簿'!E:E,"農学",'（３）部員名簿'!F:F,2)+_xlfn.COUNTIFS('（３）部員名簿'!D:D,"女",'（３）部員名簿'!E:E,"東アジ",'（３）部員名簿'!F:F,2)+_xlfn.COUNTIFS('（３）部員名簿'!D:D,"女",'（３）部員名簿'!E:E,"技術経",'（３）部員名簿'!F:F,2)+_xlfn.COUNTIFS('（３）部員名簿'!D:D,"女",'（３）部員名簿'!E:E,"連合獣",'（３）部員名簿'!F:F,2)</f>
        <v>0</v>
      </c>
      <c r="Y57" s="214">
        <f t="shared" si="0"/>
        <v>0</v>
      </c>
      <c r="Z57" s="215"/>
      <c r="AA57" s="216">
        <f t="shared" si="1"/>
        <v>0</v>
      </c>
      <c r="AB57" s="217"/>
    </row>
    <row r="58" spans="1:28" ht="25.5" customHeight="1">
      <c r="A58" s="69"/>
      <c r="B58" s="70"/>
      <c r="C58" s="212" t="s">
        <v>27</v>
      </c>
      <c r="D58" s="213"/>
      <c r="E58" s="75">
        <f>_xlfn.COUNTIFS('（３）部員名簿'!D:D,"男",'（３）部員名簿'!E:E,"人文",'（３）部員名簿'!F:F,3)</f>
        <v>0</v>
      </c>
      <c r="F58" s="76">
        <f>_xlfn.COUNTIFS('（３）部員名簿'!D:D,"女",'（３）部員名簿'!E:E,"人文",'（３）部員名簿'!F:F,3)</f>
        <v>0</v>
      </c>
      <c r="G58" s="75">
        <f>_xlfn.COUNTIFS('（３）部員名簿'!D:D,"男",'（３）部員名簿'!E:E,"教育",'（３）部員名簿'!F:F,3)</f>
        <v>0</v>
      </c>
      <c r="H58" s="76">
        <f>_xlfn.COUNTIFS('（３）部員名簿'!D:D,"女",'（３）部員名簿'!E:E,"教育",'（３）部員名簿'!F:F,3)</f>
        <v>0</v>
      </c>
      <c r="I58" s="75">
        <f>_xlfn.COUNTIFS('（３）部員名簿'!D:D,"男",'（３）部員名簿'!E:E,"経済",'（３）部員名簿'!F:F,3)</f>
        <v>0</v>
      </c>
      <c r="J58" s="76">
        <f>_xlfn.COUNTIFS('（３）部員名簿'!D:D,"女",'（３）部員名簿'!E:E,"経済",'（３）部員名簿'!F:F,3)</f>
        <v>0</v>
      </c>
      <c r="K58" s="75">
        <f>_xlfn.COUNTIFS('（３）部員名簿'!D:D,"男",'（３）部員名簿'!E:E,"理",'（３）部員名簿'!F:F,3)</f>
        <v>0</v>
      </c>
      <c r="L58" s="76">
        <f>_xlfn.COUNTIFS('（３）部員名簿'!D:D,"女",'（３）部員名簿'!E:E,"理",'（３）部員名簿'!F:F,3)</f>
        <v>0</v>
      </c>
      <c r="M58" s="77">
        <f>_xlfn.COUNTIFS('（３）部員名簿'!D:D,"男",'（３）部員名簿'!E:E,"医",'（３）部員名簿'!F:F,3)</f>
        <v>0</v>
      </c>
      <c r="N58" s="78">
        <f>_xlfn.COUNTIFS('（３）部員名簿'!D:D,"女",'（３）部員名簿'!E:E,"医",'（３）部員名簿'!F:F,3)</f>
        <v>0</v>
      </c>
      <c r="O58" s="77">
        <f>_xlfn.COUNTIFS('（３）部員名簿'!D:D,"男",'（３）部員名簿'!E:E,"工",'（３）部員名簿'!F:F,3)</f>
        <v>0</v>
      </c>
      <c r="P58" s="78">
        <f>_xlfn.COUNTIFS('（３）部員名簿'!D:D,"女",'（３）部員名簿'!E:E,"工",'（３）部員名簿'!F:F,3)</f>
        <v>0</v>
      </c>
      <c r="Q58" s="77">
        <f>_xlfn.COUNTIFS('（３）部員名簿'!D:D,"男",'（３）部員名簿'!E:E,"農",'（３）部員名簿'!F:F,3)</f>
        <v>0</v>
      </c>
      <c r="R58" s="78">
        <f>_xlfn.COUNTIFS('（３）部員名簿'!D:D,"女",'（３）部員名簿'!E:E,"農",'（３）部員名簿'!F:F,3)</f>
        <v>0</v>
      </c>
      <c r="S58" s="77">
        <f>_xlfn.COUNTIFS('（３）部員名簿'!D:D,"男",'（３）部員名簿'!E:E,"共獣",'（３）部員名簿'!F:F,3)</f>
        <v>0</v>
      </c>
      <c r="T58" s="78">
        <f>_xlfn.COUNTIFS('（３）部員名簿'!D:D,"女",'（３）部員名簿'!E:E,"共獣",'（３）部員名簿'!F:F,3)</f>
        <v>0</v>
      </c>
      <c r="U58" s="77">
        <f>_xlfn.COUNTIFS('（３）部員名簿'!D:D,"男",'（３）部員名簿'!E:E,"国際",'（３）部員名簿'!F:F,3)</f>
        <v>0</v>
      </c>
      <c r="V58" s="78">
        <f>_xlfn.COUNTIFS('（３）部員名簿'!D:D,"女",'（３）部員名簿'!E:E,"国際",'（３）部員名簿'!F:F,3)</f>
        <v>0</v>
      </c>
      <c r="W58" s="77">
        <f>_xlfn.COUNTIFS('（３）部員名簿'!D:D,"男",'（３）部員名簿'!E:E,"創成科学",'（３）部員名簿'!F:F,3)+_xlfn.COUNTIFS('（３）部員名簿'!D:D,"男",'（３）部員名簿'!E:E,"人文科",'（３）部員名簿'!F:F,3)+_xlfn.COUNTIFS('（３）部員名簿'!D:D,"男",'（３）部員名簿'!E:E,"教育学",'（３）部員名簿'!F:F,3)+_xlfn.COUNTIFS('（３）部員名簿'!D:D,"男",'（３）部員名簿'!E:E,"経済学",'（３）部員名簿'!F:F,3)+_xlfn.COUNTIFS('（３）部員名簿'!D:D,"男",'（３）部員名簿'!E:E,"医学系",'（３）部員名簿'!F:F,3)+_xlfn.COUNTIFS('（３）部員名簿'!D:D,"男",'（３）部員名簿'!E:E,"理工学",'（３）部員名簿'!F:F,3)+_xlfn.COUNTIFS('（３）部員名簿'!D:D,"男",'（３）部員名簿'!E:E,"農学",'（３）部員名簿'!F:F,3)+_xlfn.COUNTIFS('（３）部員名簿'!D:D,"男",'（３）部員名簿'!E:E,"東アジ",'（３）部員名簿'!F:F,3)+_xlfn.COUNTIFS('（３）部員名簿'!D:D,"男",'（３）部員名簿'!E:E,"技術経",'（３）部員名簿'!F:F,3)+_xlfn.COUNTIFS('（３）部員名簿'!D:D,"男",'（３）部員名簿'!E:E,"連合獣",'（３）部員名簿'!F:F,3)</f>
        <v>0</v>
      </c>
      <c r="X58" s="78">
        <f>_xlfn.COUNTIFS('（３）部員名簿'!D:D,"女",'（３）部員名簿'!E:E,"創成科学",'（３）部員名簿'!F:F,3)+_xlfn.COUNTIFS('（３）部員名簿'!D:D,"女",'（３）部員名簿'!E:E,"人文科",'（３）部員名簿'!F:F,3)+_xlfn.COUNTIFS('（３）部員名簿'!D:D,"女",'（３）部員名簿'!E:E,"教育学",'（３）部員名簿'!F:F,3)+_xlfn.COUNTIFS('（３）部員名簿'!D:D,"女",'（３）部員名簿'!E:E,"経済学",'（３）部員名簿'!F:F,3)+_xlfn.COUNTIFS('（３）部員名簿'!D:D,"女",'（３）部員名簿'!E:E,"医学系",'（３）部員名簿'!F:F,3)+_xlfn.COUNTIFS('（３）部員名簿'!D:D,"女",'（３）部員名簿'!E:E,"理工学",'（３）部員名簿'!F:F,3)+_xlfn.COUNTIFS('（３）部員名簿'!D:D,"女",'（３）部員名簿'!E:E,"農学",'（３）部員名簿'!F:F,3)+_xlfn.COUNTIFS('（３）部員名簿'!D:D,"女",'（３）部員名簿'!E:E,"東アジ",'（３）部員名簿'!F:F,3)+_xlfn.COUNTIFS('（３）部員名簿'!D:D,"女",'（３）部員名簿'!E:E,"技術経",'（３）部員名簿'!F:F,3)+_xlfn.COUNTIFS('（３）部員名簿'!D:D,"女",'（３）部員名簿'!E:E,"連合獣",'（３）部員名簿'!F:F,3)</f>
        <v>0</v>
      </c>
      <c r="Y58" s="214">
        <f t="shared" si="0"/>
        <v>0</v>
      </c>
      <c r="Z58" s="215"/>
      <c r="AA58" s="216">
        <f t="shared" si="1"/>
        <v>0</v>
      </c>
      <c r="AB58" s="217"/>
    </row>
    <row r="59" spans="1:28" ht="25.5" customHeight="1">
      <c r="A59" s="201" t="s">
        <v>44</v>
      </c>
      <c r="B59" s="202"/>
      <c r="C59" s="212" t="s">
        <v>28</v>
      </c>
      <c r="D59" s="213"/>
      <c r="E59" s="75">
        <f>_xlfn.COUNTIFS('（３）部員名簿'!D:D,"男",'（３）部員名簿'!E:E,"人文",'（３）部員名簿'!F:F,4)</f>
        <v>0</v>
      </c>
      <c r="F59" s="76">
        <f>_xlfn.COUNTIFS('（３）部員名簿'!D:D,"女",'（３）部員名簿'!E:E,"人文",'（３）部員名簿'!F:F,4)</f>
        <v>0</v>
      </c>
      <c r="G59" s="75">
        <f>_xlfn.COUNTIFS('（３）部員名簿'!D:D,"男",'（３）部員名簿'!E:E,"教育",'（３）部員名簿'!F:F,4)</f>
        <v>0</v>
      </c>
      <c r="H59" s="76">
        <f>_xlfn.COUNTIFS('（３）部員名簿'!D:D,"女",'（３）部員名簿'!E:E,"教育",'（３）部員名簿'!F:F,4)</f>
        <v>0</v>
      </c>
      <c r="I59" s="75">
        <f>_xlfn.COUNTIFS('（３）部員名簿'!D:D,"男",'（３）部員名簿'!E:E,"経済",'（３）部員名簿'!F:F,4)</f>
        <v>0</v>
      </c>
      <c r="J59" s="76">
        <f>_xlfn.COUNTIFS('（３）部員名簿'!D:D,"女",'（３）部員名簿'!E:E,"経済",'（３）部員名簿'!F:F,4)</f>
        <v>0</v>
      </c>
      <c r="K59" s="75">
        <f>_xlfn.COUNTIFS('（３）部員名簿'!D:D,"男",'（３）部員名簿'!E:E,"理",'（３）部員名簿'!F:F,4)</f>
        <v>0</v>
      </c>
      <c r="L59" s="76">
        <f>_xlfn.COUNTIFS('（３）部員名簿'!D:D,"女",'（３）部員名簿'!E:E,"理",'（３）部員名簿'!F:F,4)</f>
        <v>0</v>
      </c>
      <c r="M59" s="77">
        <f>_xlfn.COUNTIFS('（３）部員名簿'!D:D,"男",'（３）部員名簿'!E:E,"医",'（３）部員名簿'!F:F,4)</f>
        <v>0</v>
      </c>
      <c r="N59" s="78">
        <f>_xlfn.COUNTIFS('（３）部員名簿'!D:D,"女",'（３）部員名簿'!E:E,"医",'（３）部員名簿'!F:F,4)</f>
        <v>0</v>
      </c>
      <c r="O59" s="77">
        <f>_xlfn.COUNTIFS('（３）部員名簿'!D:D,"男",'（３）部員名簿'!E:E,"工",'（３）部員名簿'!F:F,4)</f>
        <v>0</v>
      </c>
      <c r="P59" s="78">
        <f>_xlfn.COUNTIFS('（３）部員名簿'!D:D,"女",'（３）部員名簿'!E:E,"工",'（３）部員名簿'!F:F,4)</f>
        <v>0</v>
      </c>
      <c r="Q59" s="77">
        <f>_xlfn.COUNTIFS('（３）部員名簿'!D:D,"男",'（３）部員名簿'!E:E,"農",'（３）部員名簿'!F:F,4)</f>
        <v>0</v>
      </c>
      <c r="R59" s="78">
        <f>_xlfn.COUNTIFS('（３）部員名簿'!D:D,"女",'（３）部員名簿'!E:E,"農",'（３）部員名簿'!F:F,4)</f>
        <v>0</v>
      </c>
      <c r="S59" s="77">
        <f>_xlfn.COUNTIFS('（３）部員名簿'!D:D,"男",'（３）部員名簿'!E:E,"共獣",'（３）部員名簿'!F:F,4)</f>
        <v>0</v>
      </c>
      <c r="T59" s="78">
        <f>_xlfn.COUNTIFS('（３）部員名簿'!D:D,"女",'（３）部員名簿'!E:E,"共獣",'（３）部員名簿'!F:F,4)</f>
        <v>0</v>
      </c>
      <c r="U59" s="77">
        <f>_xlfn.COUNTIFS('（３）部員名簿'!D:D,"男",'（３）部員名簿'!E:E,"国際",'（３）部員名簿'!F:F,4)</f>
        <v>0</v>
      </c>
      <c r="V59" s="78">
        <f>_xlfn.COUNTIFS('（３）部員名簿'!D:D,"女",'（３）部員名簿'!E:E,"国際",'（３）部員名簿'!F:F,4)</f>
        <v>0</v>
      </c>
      <c r="W59" s="77">
        <f>_xlfn.COUNTIFS('（３）部員名簿'!D:D,"男",'（３）部員名簿'!E:E,"創成科学",'（３）部員名簿'!F:F,4)+_xlfn.COUNTIFS('（３）部員名簿'!D:D,"男",'（３）部員名簿'!E:E,"人文科",'（３）部員名簿'!F:F,4)+_xlfn.COUNTIFS('（３）部員名簿'!D:D,"男",'（３）部員名簿'!E:E,"教育学",'（３）部員名簿'!F:F,4)+_xlfn.COUNTIFS('（３）部員名簿'!D:D,"男",'（３）部員名簿'!E:E,"経済学",'（３）部員名簿'!F:F,4)+_xlfn.COUNTIFS('（３）部員名簿'!D:D,"男",'（３）部員名簿'!E:E,"医学系",'（３）部員名簿'!F:F,4)+_xlfn.COUNTIFS('（３）部員名簿'!D:D,"男",'（３）部員名簿'!E:E,"理工学",'（３）部員名簿'!F:F,4)+_xlfn.COUNTIFS('（３）部員名簿'!D:D,"男",'（３）部員名簿'!E:E,"農学",'（３）部員名簿'!F:F,4)+_xlfn.COUNTIFS('（３）部員名簿'!D:D,"男",'（３）部員名簿'!E:E,"東アジ",'（３）部員名簿'!F:F,4)+_xlfn.COUNTIFS('（３）部員名簿'!D:D,"男",'（３）部員名簿'!E:E,"技術経",'（３）部員名簿'!F:F,4)+_xlfn.COUNTIFS('（３）部員名簿'!D:D,"男",'（３）部員名簿'!E:E,"連合獣",'（３）部員名簿'!F:F,4)</f>
        <v>0</v>
      </c>
      <c r="X59" s="78">
        <f>_xlfn.COUNTIFS('（３）部員名簿'!D:D,"女",'（３）部員名簿'!E:E,"創成科学",'（３）部員名簿'!F:F,4)+_xlfn.COUNTIFS('（３）部員名簿'!D:D,"女",'（３）部員名簿'!E:E,"人文科",'（３）部員名簿'!F:F,4)+_xlfn.COUNTIFS('（３）部員名簿'!D:D,"女",'（３）部員名簿'!E:E,"教育学",'（３）部員名簿'!F:F,4)+_xlfn.COUNTIFS('（３）部員名簿'!D:D,"女",'（３）部員名簿'!E:E,"経済学",'（３）部員名簿'!F:F,4)+_xlfn.COUNTIFS('（３）部員名簿'!D:D,"女",'（３）部員名簿'!E:E,"医学系",'（３）部員名簿'!F:F,4)+_xlfn.COUNTIFS('（３）部員名簿'!D:D,"女",'（３）部員名簿'!E:E,"理工学",'（３）部員名簿'!F:F,4)+_xlfn.COUNTIFS('（３）部員名簿'!D:D,"女",'（３）部員名簿'!E:E,"農学",'（３）部員名簿'!F:F,4)+_xlfn.COUNTIFS('（３）部員名簿'!D:D,"女",'（３）部員名簿'!E:E,"東アジ",'（３）部員名簿'!F:F,4)+_xlfn.COUNTIFS('（３）部員名簿'!D:D,"女",'（３）部員名簿'!E:E,"技術経",'（３）部員名簿'!F:F,4)+_xlfn.COUNTIFS('（３）部員名簿'!D:D,"女",'（３）部員名簿'!E:E,"連合獣",'（３）部員名簿'!F:F,4)</f>
        <v>0</v>
      </c>
      <c r="Y59" s="214">
        <f t="shared" si="0"/>
        <v>0</v>
      </c>
      <c r="Z59" s="215"/>
      <c r="AA59" s="216">
        <f t="shared" si="1"/>
        <v>0</v>
      </c>
      <c r="AB59" s="217"/>
    </row>
    <row r="60" spans="1:28" ht="25.5" customHeight="1">
      <c r="A60" s="69"/>
      <c r="B60" s="70"/>
      <c r="C60" s="212" t="s">
        <v>29</v>
      </c>
      <c r="D60" s="213"/>
      <c r="E60" s="75">
        <f>_xlfn.COUNTIFS('（３）部員名簿'!D:D,"男",'（３）部員名簿'!E:E,"人文",'（３）部員名簿'!F:F,5)</f>
        <v>0</v>
      </c>
      <c r="F60" s="76">
        <f>_xlfn.COUNTIFS('（３）部員名簿'!D:D,"女",'（３）部員名簿'!E:E,"人文",'（３）部員名簿'!F:F,5)</f>
        <v>0</v>
      </c>
      <c r="G60" s="75">
        <f>_xlfn.COUNTIFS('（３）部員名簿'!D:D,"男",'（３）部員名簿'!E:E,"教育",'（３）部員名簿'!F:F,5)</f>
        <v>0</v>
      </c>
      <c r="H60" s="76">
        <f>_xlfn.COUNTIFS('（３）部員名簿'!D:D,"女",'（３）部員名簿'!E:E,"教育",'（３）部員名簿'!F:F,5)</f>
        <v>0</v>
      </c>
      <c r="I60" s="75">
        <f>_xlfn.COUNTIFS('（３）部員名簿'!D:D,"男",'（３）部員名簿'!E:E,"経済",'（３）部員名簿'!F:F,5)</f>
        <v>0</v>
      </c>
      <c r="J60" s="76">
        <f>_xlfn.COUNTIFS('（３）部員名簿'!D:D,"女",'（３）部員名簿'!E:E,"経済",'（３）部員名簿'!F:F,5)</f>
        <v>0</v>
      </c>
      <c r="K60" s="75">
        <f>_xlfn.COUNTIFS('（３）部員名簿'!D:D,"男",'（３）部員名簿'!E:E,"理",'（３）部員名簿'!F:F,5)</f>
        <v>0</v>
      </c>
      <c r="L60" s="76">
        <f>_xlfn.COUNTIFS('（３）部員名簿'!D:D,"女",'（３）部員名簿'!E:E,"理",'（３）部員名簿'!F:F,5)</f>
        <v>0</v>
      </c>
      <c r="M60" s="77">
        <f>_xlfn.COUNTIFS('（３）部員名簿'!D:D,"男",'（３）部員名簿'!E:E,"医",'（３）部員名簿'!F:F,5)</f>
        <v>0</v>
      </c>
      <c r="N60" s="78">
        <f>_xlfn.COUNTIFS('（３）部員名簿'!D:D,"女",'（３）部員名簿'!E:E,"医",'（３）部員名簿'!F:F,5)</f>
        <v>0</v>
      </c>
      <c r="O60" s="77">
        <f>_xlfn.COUNTIFS('（３）部員名簿'!D:D,"男",'（３）部員名簿'!E:E,"工",'（３）部員名簿'!F:F,5)</f>
        <v>0</v>
      </c>
      <c r="P60" s="78">
        <f>_xlfn.COUNTIFS('（３）部員名簿'!D:D,"女",'（３）部員名簿'!E:E,"工",'（３）部員名簿'!F:F,5)</f>
        <v>0</v>
      </c>
      <c r="Q60" s="77">
        <f>_xlfn.COUNTIFS('（３）部員名簿'!D:D,"男",'（３）部員名簿'!E:E,"農",'（３）部員名簿'!F:F,5)</f>
        <v>0</v>
      </c>
      <c r="R60" s="78">
        <f>_xlfn.COUNTIFS('（３）部員名簿'!D:D,"女",'（３）部員名簿'!E:E,"農",'（３）部員名簿'!F:F,5)</f>
        <v>0</v>
      </c>
      <c r="S60" s="77">
        <f>_xlfn.COUNTIFS('（３）部員名簿'!D:D,"男",'（３）部員名簿'!E:E,"共獣",'（３）部員名簿'!F:F,5)</f>
        <v>0</v>
      </c>
      <c r="T60" s="78">
        <f>_xlfn.COUNTIFS('（３）部員名簿'!D:D,"女",'（３）部員名簿'!E:E,"共獣",'（３）部員名簿'!F:F,5)</f>
        <v>0</v>
      </c>
      <c r="U60" s="77">
        <f>_xlfn.COUNTIFS('（３）部員名簿'!D:D,"男",'（３）部員名簿'!E:E,"国際",'（３）部員名簿'!F:F,5)</f>
        <v>0</v>
      </c>
      <c r="V60" s="78">
        <f>_xlfn.COUNTIFS('（３）部員名簿'!D:D,"女",'（３）部員名簿'!E:E,"国際",'（３）部員名簿'!F:F,5)</f>
        <v>0</v>
      </c>
      <c r="W60" s="77">
        <f>_xlfn.COUNTIFS('（３）部員名簿'!D:D,"男",'（３）部員名簿'!E:E,"創成科学",'（３）部員名簿'!F:F,5)+_xlfn.COUNTIFS('（３）部員名簿'!D:D,"男",'（３）部員名簿'!E:E,"人文科",'（３）部員名簿'!F:F,5)+_xlfn.COUNTIFS('（３）部員名簿'!D:D,"男",'（３）部員名簿'!E:E,"教育学",'（３）部員名簿'!F:F,5)+_xlfn.COUNTIFS('（３）部員名簿'!D:D,"男",'（３）部員名簿'!E:E,"経済学",'（３）部員名簿'!F:F,5)+_xlfn.COUNTIFS('（３）部員名簿'!D:D,"男",'（３）部員名簿'!E:E,"医学系",'（３）部員名簿'!F:F,5)+_xlfn.COUNTIFS('（３）部員名簿'!D:D,"男",'（３）部員名簿'!E:E,"理工学",'（３）部員名簿'!F:F,5)+_xlfn.COUNTIFS('（３）部員名簿'!D:D,"男",'（３）部員名簿'!E:E,"農学",'（３）部員名簿'!F:F,5)+_xlfn.COUNTIFS('（３）部員名簿'!D:D,"男",'（３）部員名簿'!E:E,"東アジ",'（３）部員名簿'!F:F,5)+_xlfn.COUNTIFS('（３）部員名簿'!D:D,"男",'（３）部員名簿'!E:E,"技術経",'（３）部員名簿'!F:F,5)+_xlfn.COUNTIFS('（３）部員名簿'!D:D,"男",'（３）部員名簿'!E:E,"連合獣",'（３）部員名簿'!F:F,5)</f>
        <v>0</v>
      </c>
      <c r="X60" s="78">
        <f>_xlfn.COUNTIFS('（３）部員名簿'!D:D,"女",'（３）部員名簿'!E:E,"創成科学",'（３）部員名簿'!F:F,5)+_xlfn.COUNTIFS('（３）部員名簿'!D:D,"女",'（３）部員名簿'!E:E,"人文科",'（３）部員名簿'!F:F,5)+_xlfn.COUNTIFS('（３）部員名簿'!D:D,"女",'（３）部員名簿'!E:E,"教育学",'（３）部員名簿'!F:F,5)+_xlfn.COUNTIFS('（３）部員名簿'!D:D,"女",'（３）部員名簿'!E:E,"経済学",'（３）部員名簿'!F:F,5)+_xlfn.COUNTIFS('（３）部員名簿'!D:D,"女",'（３）部員名簿'!E:E,"医学系",'（３）部員名簿'!F:F,5)+_xlfn.COUNTIFS('（３）部員名簿'!D:D,"女",'（３）部員名簿'!E:E,"理工学",'（３）部員名簿'!F:F,5)+_xlfn.COUNTIFS('（３）部員名簿'!D:D,"女",'（３）部員名簿'!E:E,"農学",'（３）部員名簿'!F:F,5)+_xlfn.COUNTIFS('（３）部員名簿'!D:D,"女",'（３）部員名簿'!E:E,"東アジ",'（３）部員名簿'!F:F,5)+_xlfn.COUNTIFS('（３）部員名簿'!D:D,"女",'（３）部員名簿'!E:E,"技術経",'（３）部員名簿'!F:F,5)+_xlfn.COUNTIFS('（３）部員名簿'!D:D,"女",'（３）部員名簿'!E:E,"連合獣",'（３）部員名簿'!F:F,5)</f>
        <v>0</v>
      </c>
      <c r="Y60" s="214">
        <f t="shared" si="0"/>
        <v>0</v>
      </c>
      <c r="Z60" s="215"/>
      <c r="AA60" s="216">
        <f t="shared" si="1"/>
        <v>0</v>
      </c>
      <c r="AB60" s="217"/>
    </row>
    <row r="61" spans="1:28" ht="25.5" customHeight="1" thickBot="1">
      <c r="A61" s="201" t="s">
        <v>21</v>
      </c>
      <c r="B61" s="202"/>
      <c r="C61" s="218" t="s">
        <v>30</v>
      </c>
      <c r="D61" s="219"/>
      <c r="E61" s="79">
        <f>_xlfn.COUNTIFS('（３）部員名簿'!D:D,"男",'（３）部員名簿'!E:E,"人文",'（３）部員名簿'!F:F,6)</f>
        <v>0</v>
      </c>
      <c r="F61" s="80">
        <f>_xlfn.COUNTIFS('（３）部員名簿'!D:D,"女",'（３）部員名簿'!E:E,"人文",'（３）部員名簿'!F:F,6)</f>
        <v>0</v>
      </c>
      <c r="G61" s="79">
        <f>_xlfn.COUNTIFS('（３）部員名簿'!D:D,"男",'（３）部員名簿'!E:E,"教育",'（３）部員名簿'!F:F,6)</f>
        <v>0</v>
      </c>
      <c r="H61" s="80">
        <f>_xlfn.COUNTIFS('（３）部員名簿'!D:D,"女",'（３）部員名簿'!E:E,"教育",'（３）部員名簿'!F:F,6)</f>
        <v>0</v>
      </c>
      <c r="I61" s="79">
        <f>_xlfn.COUNTIFS('（３）部員名簿'!D:D,"男",'（３）部員名簿'!E:E,"経済",'（３）部員名簿'!F:F,6)</f>
        <v>0</v>
      </c>
      <c r="J61" s="80">
        <f>_xlfn.COUNTIFS('（３）部員名簿'!D:D,"女",'（３）部員名簿'!E:E,"経済",'（３）部員名簿'!F:F,6)</f>
        <v>0</v>
      </c>
      <c r="K61" s="79">
        <f>_xlfn.COUNTIFS('（３）部員名簿'!D:D,"男",'（３）部員名簿'!E:E,"理",'（３）部員名簿'!F:F,6)</f>
        <v>0</v>
      </c>
      <c r="L61" s="80">
        <f>_xlfn.COUNTIFS('（３）部員名簿'!D:D,"女",'（３）部員名簿'!E:E,"理",'（３）部員名簿'!F:F,6)</f>
        <v>0</v>
      </c>
      <c r="M61" s="81">
        <f>_xlfn.COUNTIFS('（３）部員名簿'!D:D,"男",'（３）部員名簿'!E:E,"医",'（３）部員名簿'!F:F,6)</f>
        <v>0</v>
      </c>
      <c r="N61" s="82">
        <f>_xlfn.COUNTIFS('（３）部員名簿'!D:D,"女",'（３）部員名簿'!E:E,"医",'（３）部員名簿'!F:F,6)</f>
        <v>0</v>
      </c>
      <c r="O61" s="81">
        <f>_xlfn.COUNTIFS('（３）部員名簿'!D:D,"男",'（３）部員名簿'!E:E,"工",'（３）部員名簿'!F:F,6)</f>
        <v>0</v>
      </c>
      <c r="P61" s="82">
        <f>_xlfn.COUNTIFS('（３）部員名簿'!D:D,"女",'（３）部員名簿'!E:E,"工",'（３）部員名簿'!F:F,6)</f>
        <v>0</v>
      </c>
      <c r="Q61" s="81">
        <f>_xlfn.COUNTIFS('（３）部員名簿'!D:D,"男",'（３）部員名簿'!E:E,"農",'（３）部員名簿'!F:F,6)</f>
        <v>0</v>
      </c>
      <c r="R61" s="82">
        <f>_xlfn.COUNTIFS('（３）部員名簿'!D:D,"女",'（３）部員名簿'!E:E,"農",'（３）部員名簿'!F:F,6)</f>
        <v>0</v>
      </c>
      <c r="S61" s="81">
        <f>_xlfn.COUNTIFS('（３）部員名簿'!D:D,"男",'（３）部員名簿'!E:E,"共獣",'（３）部員名簿'!F:F,6)</f>
        <v>0</v>
      </c>
      <c r="T61" s="82">
        <f>_xlfn.COUNTIFS('（３）部員名簿'!D:D,"女",'（３）部員名簿'!E:E,"共獣",'（３）部員名簿'!F:F,6)</f>
        <v>0</v>
      </c>
      <c r="U61" s="81">
        <f>_xlfn.COUNTIFS('（３）部員名簿'!D:D,"男",'（３）部員名簿'!E:E,"国際",'（３）部員名簿'!F:F,6)</f>
        <v>0</v>
      </c>
      <c r="V61" s="82">
        <f>_xlfn.COUNTIFS('（３）部員名簿'!D:D,"女",'（３）部員名簿'!E:E,"国際",'（３）部員名簿'!F:F,6)</f>
        <v>0</v>
      </c>
      <c r="W61" s="81">
        <f>_xlfn.COUNTIFS('（３）部員名簿'!D:D,"男",'（３）部員名簿'!E:E,"創成科学",'（３）部員名簿'!F:F,6)+_xlfn.COUNTIFS('（３）部員名簿'!D:D,"男",'（３）部員名簿'!E:E,"人文科",'（３）部員名簿'!F:F,6)+_xlfn.COUNTIFS('（３）部員名簿'!D:D,"男",'（３）部員名簿'!E:E,"教育学",'（３）部員名簿'!F:F,6)+_xlfn.COUNTIFS('（３）部員名簿'!D:D,"男",'（３）部員名簿'!E:E,"経済学",'（３）部員名簿'!F:F,6)+_xlfn.COUNTIFS('（３）部員名簿'!D:D,"男",'（３）部員名簿'!E:E,"医学系",'（３）部員名簿'!F:F,6)+_xlfn.COUNTIFS('（３）部員名簿'!D:D,"男",'（３）部員名簿'!E:E,"理工学",'（３）部員名簿'!F:F,6)+_xlfn.COUNTIFS('（３）部員名簿'!D:D,"男",'（３）部員名簿'!E:E,"農学",'（３）部員名簿'!F:F,6)+_xlfn.COUNTIFS('（３）部員名簿'!D:D,"男",'（３）部員名簿'!E:E,"東アジ",'（３）部員名簿'!F:F,6)+_xlfn.COUNTIFS('（３）部員名簿'!D:D,"男",'（３）部員名簿'!E:E,"技術経",'（３）部員名簿'!F:F,6)+_xlfn.COUNTIFS('（３）部員名簿'!D:D,"男",'（３）部員名簿'!E:E,"連合獣",'（３）部員名簿'!F:F,6)</f>
        <v>0</v>
      </c>
      <c r="X61" s="82">
        <f>_xlfn.COUNTIFS('（３）部員名簿'!D:D,"女",'（３）部員名簿'!E:E,"創成科学",'（３）部員名簿'!F:F,6)+_xlfn.COUNTIFS('（３）部員名簿'!D:D,"女",'（３）部員名簿'!E:E,"人文科",'（３）部員名簿'!F:F,6)+_xlfn.COUNTIFS('（３）部員名簿'!D:D,"女",'（３）部員名簿'!E:E,"教育学",'（３）部員名簿'!F:F,6)+_xlfn.COUNTIFS('（３）部員名簿'!D:D,"女",'（３）部員名簿'!E:E,"経済学",'（３）部員名簿'!F:F,6)+_xlfn.COUNTIFS('（３）部員名簿'!D:D,"女",'（３）部員名簿'!E:E,"医学系",'（３）部員名簿'!F:F,6)+_xlfn.COUNTIFS('（３）部員名簿'!D:D,"女",'（３）部員名簿'!E:E,"理工学",'（３）部員名簿'!F:F,6)+_xlfn.COUNTIFS('（３）部員名簿'!D:D,"女",'（３）部員名簿'!E:E,"農学",'（３）部員名簿'!F:F,6)+_xlfn.COUNTIFS('（３）部員名簿'!D:D,"女",'（３）部員名簿'!E:E,"東アジ",'（３）部員名簿'!F:F,6)+_xlfn.COUNTIFS('（３）部員名簿'!D:D,"女",'（３）部員名簿'!E:E,"技術経",'（３）部員名簿'!F:F,6)+_xlfn.COUNTIFS('（３）部員名簿'!D:D,"女",'（３）部員名簿'!E:E,"連合獣",'（３）部員名簿'!F:F,6)</f>
        <v>0</v>
      </c>
      <c r="Y61" s="220">
        <f t="shared" si="0"/>
        <v>0</v>
      </c>
      <c r="Z61" s="221"/>
      <c r="AA61" s="222">
        <f t="shared" si="1"/>
        <v>0</v>
      </c>
      <c r="AB61" s="223"/>
    </row>
    <row r="62" spans="1:28" ht="25.5" customHeight="1" thickBot="1">
      <c r="A62" s="83"/>
      <c r="B62" s="84"/>
      <c r="C62" s="197" t="s">
        <v>31</v>
      </c>
      <c r="D62" s="198"/>
      <c r="E62" s="63">
        <f aca="true" t="shared" si="2" ref="E62:N62">SUM(E56:E61)</f>
        <v>0</v>
      </c>
      <c r="F62" s="85">
        <f t="shared" si="2"/>
        <v>0</v>
      </c>
      <c r="G62" s="63">
        <f t="shared" si="2"/>
        <v>0</v>
      </c>
      <c r="H62" s="85">
        <f t="shared" si="2"/>
        <v>0</v>
      </c>
      <c r="I62" s="63">
        <f t="shared" si="2"/>
        <v>0</v>
      </c>
      <c r="J62" s="85">
        <f t="shared" si="2"/>
        <v>0</v>
      </c>
      <c r="K62" s="63">
        <f t="shared" si="2"/>
        <v>0</v>
      </c>
      <c r="L62" s="85">
        <f t="shared" si="2"/>
        <v>0</v>
      </c>
      <c r="M62" s="86">
        <f t="shared" si="2"/>
        <v>0</v>
      </c>
      <c r="N62" s="87">
        <f t="shared" si="2"/>
        <v>0</v>
      </c>
      <c r="O62" s="86">
        <f aca="true" t="shared" si="3" ref="O62:X62">SUM(O56:O61)</f>
        <v>0</v>
      </c>
      <c r="P62" s="87">
        <f t="shared" si="3"/>
        <v>0</v>
      </c>
      <c r="Q62" s="86">
        <f t="shared" si="3"/>
        <v>0</v>
      </c>
      <c r="R62" s="87">
        <f t="shared" si="3"/>
        <v>0</v>
      </c>
      <c r="S62" s="86">
        <f t="shared" si="3"/>
        <v>0</v>
      </c>
      <c r="T62" s="87">
        <f t="shared" si="3"/>
        <v>0</v>
      </c>
      <c r="U62" s="86">
        <f>SUM(U56:U61)</f>
        <v>0</v>
      </c>
      <c r="V62" s="87">
        <f>SUM(V56:V61)</f>
        <v>0</v>
      </c>
      <c r="W62" s="86">
        <f t="shared" si="3"/>
        <v>0</v>
      </c>
      <c r="X62" s="87">
        <f t="shared" si="3"/>
        <v>0</v>
      </c>
      <c r="Y62" s="199">
        <f>SUM(Y56:Z61)</f>
        <v>0</v>
      </c>
      <c r="Z62" s="203"/>
      <c r="AA62" s="204">
        <f>SUM(AA56:AB61)</f>
        <v>0</v>
      </c>
      <c r="AB62" s="205"/>
    </row>
    <row r="63" ht="19.5" customHeight="1" hidden="1">
      <c r="A63" s="25" t="s">
        <v>45</v>
      </c>
    </row>
    <row r="64" ht="19.5" customHeight="1" hidden="1" thickBot="1"/>
    <row r="65" spans="3:28" ht="19.5" customHeight="1" hidden="1" thickBot="1">
      <c r="C65" s="19"/>
      <c r="D65" s="20"/>
      <c r="E65" s="224" t="s">
        <v>47</v>
      </c>
      <c r="F65" s="225"/>
      <c r="G65" s="226"/>
      <c r="H65" s="224" t="s">
        <v>48</v>
      </c>
      <c r="I65" s="225"/>
      <c r="J65" s="226"/>
      <c r="K65" s="224" t="s">
        <v>49</v>
      </c>
      <c r="L65" s="225"/>
      <c r="M65" s="225"/>
      <c r="N65" s="225"/>
      <c r="O65" s="225"/>
      <c r="P65" s="225"/>
      <c r="Q65" s="225"/>
      <c r="R65" s="225"/>
      <c r="S65" s="225"/>
      <c r="T65" s="225"/>
      <c r="U65" s="225"/>
      <c r="V65" s="225"/>
      <c r="W65" s="226"/>
      <c r="X65" s="224" t="s">
        <v>50</v>
      </c>
      <c r="Y65" s="225"/>
      <c r="Z65" s="225"/>
      <c r="AA65" s="225"/>
      <c r="AB65" s="226"/>
    </row>
    <row r="66" spans="3:28" ht="19.5" customHeight="1" hidden="1">
      <c r="C66" s="26"/>
      <c r="D66" s="27"/>
      <c r="E66" s="227"/>
      <c r="F66" s="228"/>
      <c r="G66" s="229"/>
      <c r="H66" s="28"/>
      <c r="I66" s="6" t="s">
        <v>74</v>
      </c>
      <c r="J66" s="35"/>
      <c r="K66" s="230"/>
      <c r="L66" s="231"/>
      <c r="M66" s="231"/>
      <c r="N66" s="231"/>
      <c r="O66" s="231"/>
      <c r="P66" s="231"/>
      <c r="Q66" s="231"/>
      <c r="R66" s="231"/>
      <c r="S66" s="231"/>
      <c r="T66" s="231"/>
      <c r="U66" s="231"/>
      <c r="V66" s="231"/>
      <c r="W66" s="232"/>
      <c r="X66" s="230"/>
      <c r="Y66" s="231"/>
      <c r="Z66" s="231"/>
      <c r="AA66" s="231"/>
      <c r="AB66" s="232"/>
    </row>
    <row r="67" spans="3:28" ht="19.5" customHeight="1" hidden="1">
      <c r="C67" s="233" t="s">
        <v>59</v>
      </c>
      <c r="D67" s="234"/>
      <c r="E67" s="235"/>
      <c r="F67" s="236"/>
      <c r="G67" s="237"/>
      <c r="H67" s="28"/>
      <c r="I67" s="6" t="s">
        <v>73</v>
      </c>
      <c r="J67" s="35"/>
      <c r="K67" s="238"/>
      <c r="L67" s="239"/>
      <c r="M67" s="239"/>
      <c r="N67" s="239"/>
      <c r="O67" s="239"/>
      <c r="P67" s="239"/>
      <c r="Q67" s="239"/>
      <c r="R67" s="239"/>
      <c r="S67" s="239"/>
      <c r="T67" s="239"/>
      <c r="U67" s="239"/>
      <c r="V67" s="239"/>
      <c r="W67" s="240"/>
      <c r="X67" s="238"/>
      <c r="Y67" s="239"/>
      <c r="Z67" s="239"/>
      <c r="AA67" s="239"/>
      <c r="AB67" s="240"/>
    </row>
    <row r="68" spans="3:28" ht="19.5" customHeight="1" hidden="1">
      <c r="C68" s="233" t="s">
        <v>51</v>
      </c>
      <c r="D68" s="234"/>
      <c r="E68" s="235"/>
      <c r="F68" s="236"/>
      <c r="G68" s="237"/>
      <c r="H68" s="28"/>
      <c r="I68" s="6" t="s">
        <v>73</v>
      </c>
      <c r="J68" s="35"/>
      <c r="K68" s="238"/>
      <c r="L68" s="239"/>
      <c r="M68" s="239"/>
      <c r="N68" s="239"/>
      <c r="O68" s="239"/>
      <c r="P68" s="239"/>
      <c r="Q68" s="239"/>
      <c r="R68" s="239"/>
      <c r="S68" s="239"/>
      <c r="T68" s="239"/>
      <c r="U68" s="239"/>
      <c r="V68" s="239"/>
      <c r="W68" s="240"/>
      <c r="X68" s="238"/>
      <c r="Y68" s="239"/>
      <c r="Z68" s="239"/>
      <c r="AA68" s="239"/>
      <c r="AB68" s="240"/>
    </row>
    <row r="69" spans="3:28" ht="19.5" customHeight="1" hidden="1">
      <c r="C69" s="233" t="s">
        <v>46</v>
      </c>
      <c r="D69" s="234"/>
      <c r="E69" s="235"/>
      <c r="F69" s="236"/>
      <c r="G69" s="237"/>
      <c r="H69" s="28"/>
      <c r="I69" s="6" t="s">
        <v>73</v>
      </c>
      <c r="J69" s="35"/>
      <c r="K69" s="238"/>
      <c r="L69" s="239"/>
      <c r="M69" s="239"/>
      <c r="N69" s="239"/>
      <c r="O69" s="239"/>
      <c r="P69" s="239"/>
      <c r="Q69" s="239"/>
      <c r="R69" s="239"/>
      <c r="S69" s="239"/>
      <c r="T69" s="239"/>
      <c r="U69" s="239"/>
      <c r="V69" s="239"/>
      <c r="W69" s="240"/>
      <c r="X69" s="238"/>
      <c r="Y69" s="239"/>
      <c r="Z69" s="239"/>
      <c r="AA69" s="239"/>
      <c r="AB69" s="240"/>
    </row>
    <row r="70" spans="3:28" ht="19.5" customHeight="1" hidden="1">
      <c r="C70" s="233" t="s">
        <v>60</v>
      </c>
      <c r="D70" s="234"/>
      <c r="E70" s="235"/>
      <c r="F70" s="236"/>
      <c r="G70" s="237"/>
      <c r="H70" s="28"/>
      <c r="I70" s="6" t="s">
        <v>73</v>
      </c>
      <c r="J70" s="35"/>
      <c r="K70" s="238"/>
      <c r="L70" s="239"/>
      <c r="M70" s="239"/>
      <c r="N70" s="239"/>
      <c r="O70" s="239"/>
      <c r="P70" s="239"/>
      <c r="Q70" s="239"/>
      <c r="R70" s="239"/>
      <c r="S70" s="239"/>
      <c r="T70" s="239"/>
      <c r="U70" s="239"/>
      <c r="V70" s="239"/>
      <c r="W70" s="240"/>
      <c r="X70" s="238"/>
      <c r="Y70" s="239"/>
      <c r="Z70" s="239"/>
      <c r="AA70" s="239"/>
      <c r="AB70" s="240"/>
    </row>
    <row r="71" spans="3:28" ht="19.5" customHeight="1" hidden="1">
      <c r="C71" s="233" t="s">
        <v>54</v>
      </c>
      <c r="D71" s="234"/>
      <c r="E71" s="235"/>
      <c r="F71" s="236"/>
      <c r="G71" s="237"/>
      <c r="H71" s="28"/>
      <c r="I71" s="6" t="s">
        <v>73</v>
      </c>
      <c r="J71" s="35"/>
      <c r="K71" s="238"/>
      <c r="L71" s="239"/>
      <c r="M71" s="239"/>
      <c r="N71" s="239"/>
      <c r="O71" s="239"/>
      <c r="P71" s="239"/>
      <c r="Q71" s="239"/>
      <c r="R71" s="239"/>
      <c r="S71" s="239"/>
      <c r="T71" s="239"/>
      <c r="U71" s="239"/>
      <c r="V71" s="239"/>
      <c r="W71" s="240"/>
      <c r="X71" s="238"/>
      <c r="Y71" s="239"/>
      <c r="Z71" s="239"/>
      <c r="AA71" s="239"/>
      <c r="AB71" s="240"/>
    </row>
    <row r="72" spans="3:28" ht="19.5" customHeight="1" hidden="1">
      <c r="C72" s="233" t="s">
        <v>61</v>
      </c>
      <c r="D72" s="234"/>
      <c r="E72" s="235"/>
      <c r="F72" s="236"/>
      <c r="G72" s="237"/>
      <c r="H72" s="28"/>
      <c r="I72" s="6" t="s">
        <v>73</v>
      </c>
      <c r="J72" s="35"/>
      <c r="K72" s="238"/>
      <c r="L72" s="239"/>
      <c r="M72" s="239"/>
      <c r="N72" s="239"/>
      <c r="O72" s="239"/>
      <c r="P72" s="239"/>
      <c r="Q72" s="239"/>
      <c r="R72" s="239"/>
      <c r="S72" s="239"/>
      <c r="T72" s="239"/>
      <c r="U72" s="239"/>
      <c r="V72" s="239"/>
      <c r="W72" s="240"/>
      <c r="X72" s="238"/>
      <c r="Y72" s="239"/>
      <c r="Z72" s="239"/>
      <c r="AA72" s="239"/>
      <c r="AB72" s="240"/>
    </row>
    <row r="73" spans="3:28" ht="19.5" customHeight="1" hidden="1">
      <c r="C73" s="26"/>
      <c r="D73" s="27"/>
      <c r="E73" s="235"/>
      <c r="F73" s="236"/>
      <c r="G73" s="237"/>
      <c r="H73" s="28"/>
      <c r="I73" s="6" t="s">
        <v>73</v>
      </c>
      <c r="J73" s="35"/>
      <c r="K73" s="238"/>
      <c r="L73" s="239"/>
      <c r="M73" s="239"/>
      <c r="N73" s="239"/>
      <c r="O73" s="239"/>
      <c r="P73" s="239"/>
      <c r="Q73" s="239"/>
      <c r="R73" s="239"/>
      <c r="S73" s="239"/>
      <c r="T73" s="239"/>
      <c r="U73" s="239"/>
      <c r="V73" s="239"/>
      <c r="W73" s="240"/>
      <c r="X73" s="238"/>
      <c r="Y73" s="239"/>
      <c r="Z73" s="239"/>
      <c r="AA73" s="239"/>
      <c r="AB73" s="240"/>
    </row>
    <row r="74" spans="3:28" ht="19.5" customHeight="1" hidden="1" thickBot="1">
      <c r="C74" s="23"/>
      <c r="D74" s="24"/>
      <c r="E74" s="241"/>
      <c r="F74" s="242"/>
      <c r="G74" s="243"/>
      <c r="H74" s="29"/>
      <c r="I74" s="30" t="s">
        <v>73</v>
      </c>
      <c r="J74" s="36"/>
      <c r="K74" s="244"/>
      <c r="L74" s="245"/>
      <c r="M74" s="245"/>
      <c r="N74" s="245"/>
      <c r="O74" s="245"/>
      <c r="P74" s="245"/>
      <c r="Q74" s="245"/>
      <c r="R74" s="245"/>
      <c r="S74" s="245"/>
      <c r="T74" s="245"/>
      <c r="U74" s="245"/>
      <c r="V74" s="245"/>
      <c r="W74" s="246"/>
      <c r="X74" s="244"/>
      <c r="Y74" s="245"/>
      <c r="Z74" s="245"/>
      <c r="AA74" s="245"/>
      <c r="AB74" s="246"/>
    </row>
    <row r="75" ht="19.5" customHeight="1" hidden="1" thickBot="1"/>
    <row r="76" spans="3:28" ht="19.5" customHeight="1" hidden="1" thickBot="1">
      <c r="C76" s="31"/>
      <c r="D76" s="32"/>
      <c r="E76" s="224" t="s">
        <v>56</v>
      </c>
      <c r="F76" s="225"/>
      <c r="G76" s="225"/>
      <c r="H76" s="226"/>
      <c r="I76" s="224" t="s">
        <v>57</v>
      </c>
      <c r="J76" s="225"/>
      <c r="K76" s="225"/>
      <c r="L76" s="225"/>
      <c r="M76" s="225"/>
      <c r="N76" s="225"/>
      <c r="O76" s="226"/>
      <c r="P76" s="224" t="s">
        <v>58</v>
      </c>
      <c r="Q76" s="225"/>
      <c r="R76" s="225"/>
      <c r="S76" s="225"/>
      <c r="T76" s="225"/>
      <c r="U76" s="225"/>
      <c r="V76" s="225"/>
      <c r="W76" s="226"/>
      <c r="X76" s="224" t="s">
        <v>50</v>
      </c>
      <c r="Y76" s="225"/>
      <c r="Z76" s="225"/>
      <c r="AA76" s="225"/>
      <c r="AB76" s="226"/>
    </row>
    <row r="77" spans="3:28" ht="19.5" customHeight="1" hidden="1">
      <c r="C77" s="21"/>
      <c r="D77" s="22"/>
      <c r="E77" s="247"/>
      <c r="F77" s="248"/>
      <c r="G77" s="248"/>
      <c r="H77" s="249"/>
      <c r="I77" s="230"/>
      <c r="J77" s="231"/>
      <c r="K77" s="231"/>
      <c r="L77" s="231"/>
      <c r="M77" s="231"/>
      <c r="N77" s="231"/>
      <c r="O77" s="232"/>
      <c r="P77" s="230"/>
      <c r="Q77" s="231"/>
      <c r="R77" s="231"/>
      <c r="S77" s="231"/>
      <c r="T77" s="231"/>
      <c r="U77" s="231"/>
      <c r="V77" s="231"/>
      <c r="W77" s="232"/>
      <c r="X77" s="230"/>
      <c r="Y77" s="231"/>
      <c r="Z77" s="231"/>
      <c r="AA77" s="231"/>
      <c r="AB77" s="232"/>
    </row>
    <row r="78" spans="3:28" ht="19.5" customHeight="1" hidden="1">
      <c r="C78" s="233" t="s">
        <v>7</v>
      </c>
      <c r="D78" s="234"/>
      <c r="E78" s="250"/>
      <c r="F78" s="251"/>
      <c r="G78" s="251"/>
      <c r="H78" s="252"/>
      <c r="I78" s="253"/>
      <c r="J78" s="254"/>
      <c r="K78" s="254"/>
      <c r="L78" s="254"/>
      <c r="M78" s="254"/>
      <c r="N78" s="254"/>
      <c r="O78" s="255"/>
      <c r="P78" s="253"/>
      <c r="Q78" s="254"/>
      <c r="R78" s="254"/>
      <c r="S78" s="254"/>
      <c r="T78" s="254"/>
      <c r="U78" s="254"/>
      <c r="V78" s="254"/>
      <c r="W78" s="255"/>
      <c r="X78" s="253"/>
      <c r="Y78" s="254"/>
      <c r="Z78" s="254"/>
      <c r="AA78" s="254"/>
      <c r="AB78" s="255"/>
    </row>
    <row r="79" spans="3:28" ht="19.5" customHeight="1" hidden="1">
      <c r="C79" s="233" t="s">
        <v>51</v>
      </c>
      <c r="D79" s="234"/>
      <c r="E79" s="250"/>
      <c r="F79" s="251"/>
      <c r="G79" s="251"/>
      <c r="H79" s="252"/>
      <c r="I79" s="253"/>
      <c r="J79" s="254"/>
      <c r="K79" s="254"/>
      <c r="L79" s="254"/>
      <c r="M79" s="254"/>
      <c r="N79" s="254"/>
      <c r="O79" s="255"/>
      <c r="P79" s="253"/>
      <c r="Q79" s="254"/>
      <c r="R79" s="254"/>
      <c r="S79" s="254"/>
      <c r="T79" s="254"/>
      <c r="U79" s="254"/>
      <c r="V79" s="254"/>
      <c r="W79" s="255"/>
      <c r="X79" s="253"/>
      <c r="Y79" s="254"/>
      <c r="Z79" s="254"/>
      <c r="AA79" s="254"/>
      <c r="AB79" s="255"/>
    </row>
    <row r="80" spans="3:28" ht="19.5" customHeight="1" hidden="1">
      <c r="C80" s="233" t="s">
        <v>52</v>
      </c>
      <c r="D80" s="234"/>
      <c r="E80" s="250"/>
      <c r="F80" s="251"/>
      <c r="G80" s="251"/>
      <c r="H80" s="252"/>
      <c r="I80" s="253"/>
      <c r="J80" s="254"/>
      <c r="K80" s="254"/>
      <c r="L80" s="254"/>
      <c r="M80" s="254"/>
      <c r="N80" s="254"/>
      <c r="O80" s="255"/>
      <c r="P80" s="253"/>
      <c r="Q80" s="254"/>
      <c r="R80" s="254"/>
      <c r="S80" s="254"/>
      <c r="T80" s="254"/>
      <c r="U80" s="254"/>
      <c r="V80" s="254"/>
      <c r="W80" s="255"/>
      <c r="X80" s="253"/>
      <c r="Y80" s="254"/>
      <c r="Z80" s="254"/>
      <c r="AA80" s="254"/>
      <c r="AB80" s="255"/>
    </row>
    <row r="81" spans="3:28" ht="19.5" customHeight="1" hidden="1">
      <c r="C81" s="233" t="s">
        <v>53</v>
      </c>
      <c r="D81" s="234"/>
      <c r="E81" s="250"/>
      <c r="F81" s="251"/>
      <c r="G81" s="251"/>
      <c r="H81" s="252"/>
      <c r="I81" s="253"/>
      <c r="J81" s="254"/>
      <c r="K81" s="254"/>
      <c r="L81" s="254"/>
      <c r="M81" s="254"/>
      <c r="N81" s="254"/>
      <c r="O81" s="255"/>
      <c r="P81" s="253"/>
      <c r="Q81" s="254"/>
      <c r="R81" s="254"/>
      <c r="S81" s="254"/>
      <c r="T81" s="254"/>
      <c r="U81" s="254"/>
      <c r="V81" s="254"/>
      <c r="W81" s="255"/>
      <c r="X81" s="253"/>
      <c r="Y81" s="254"/>
      <c r="Z81" s="254"/>
      <c r="AA81" s="254"/>
      <c r="AB81" s="255"/>
    </row>
    <row r="82" spans="3:28" ht="19.5" customHeight="1" hidden="1">
      <c r="C82" s="233" t="s">
        <v>54</v>
      </c>
      <c r="D82" s="234"/>
      <c r="E82" s="250"/>
      <c r="F82" s="251"/>
      <c r="G82" s="251"/>
      <c r="H82" s="252"/>
      <c r="I82" s="253"/>
      <c r="J82" s="254"/>
      <c r="K82" s="254"/>
      <c r="L82" s="254"/>
      <c r="M82" s="254"/>
      <c r="N82" s="254"/>
      <c r="O82" s="255"/>
      <c r="P82" s="253"/>
      <c r="Q82" s="254"/>
      <c r="R82" s="254"/>
      <c r="S82" s="254"/>
      <c r="T82" s="254"/>
      <c r="U82" s="254"/>
      <c r="V82" s="254"/>
      <c r="W82" s="255"/>
      <c r="X82" s="253"/>
      <c r="Y82" s="254"/>
      <c r="Z82" s="254"/>
      <c r="AA82" s="254"/>
      <c r="AB82" s="255"/>
    </row>
    <row r="83" spans="3:28" ht="19.5" customHeight="1" hidden="1">
      <c r="C83" s="233" t="s">
        <v>55</v>
      </c>
      <c r="D83" s="234"/>
      <c r="E83" s="250"/>
      <c r="F83" s="251"/>
      <c r="G83" s="251"/>
      <c r="H83" s="252"/>
      <c r="I83" s="253"/>
      <c r="J83" s="254"/>
      <c r="K83" s="254"/>
      <c r="L83" s="254"/>
      <c r="M83" s="254"/>
      <c r="N83" s="254"/>
      <c r="O83" s="255"/>
      <c r="P83" s="253"/>
      <c r="Q83" s="254"/>
      <c r="R83" s="254"/>
      <c r="S83" s="254"/>
      <c r="T83" s="254"/>
      <c r="U83" s="254"/>
      <c r="V83" s="254"/>
      <c r="W83" s="255"/>
      <c r="X83" s="253"/>
      <c r="Y83" s="254"/>
      <c r="Z83" s="254"/>
      <c r="AA83" s="254"/>
      <c r="AB83" s="255"/>
    </row>
    <row r="84" spans="3:28" ht="19.5" customHeight="1" hidden="1">
      <c r="C84" s="21"/>
      <c r="D84" s="22"/>
      <c r="E84" s="250"/>
      <c r="F84" s="251"/>
      <c r="G84" s="251"/>
      <c r="H84" s="252"/>
      <c r="I84" s="253"/>
      <c r="J84" s="254"/>
      <c r="K84" s="254"/>
      <c r="L84" s="254"/>
      <c r="M84" s="254"/>
      <c r="N84" s="254"/>
      <c r="O84" s="255"/>
      <c r="P84" s="253"/>
      <c r="Q84" s="254"/>
      <c r="R84" s="254"/>
      <c r="S84" s="254"/>
      <c r="T84" s="254"/>
      <c r="U84" s="254"/>
      <c r="V84" s="254"/>
      <c r="W84" s="255"/>
      <c r="X84" s="253"/>
      <c r="Y84" s="254"/>
      <c r="Z84" s="254"/>
      <c r="AA84" s="254"/>
      <c r="AB84" s="255"/>
    </row>
    <row r="85" spans="3:28" ht="19.5" customHeight="1" hidden="1" thickBot="1">
      <c r="C85" s="33"/>
      <c r="D85" s="34"/>
      <c r="E85" s="256"/>
      <c r="F85" s="257"/>
      <c r="G85" s="257"/>
      <c r="H85" s="258"/>
      <c r="I85" s="259"/>
      <c r="J85" s="260"/>
      <c r="K85" s="260"/>
      <c r="L85" s="260"/>
      <c r="M85" s="260"/>
      <c r="N85" s="260"/>
      <c r="O85" s="261"/>
      <c r="P85" s="259"/>
      <c r="Q85" s="260"/>
      <c r="R85" s="260"/>
      <c r="S85" s="260"/>
      <c r="T85" s="260"/>
      <c r="U85" s="260"/>
      <c r="V85" s="260"/>
      <c r="W85" s="261"/>
      <c r="X85" s="259"/>
      <c r="Y85" s="260"/>
      <c r="Z85" s="260"/>
      <c r="AA85" s="260"/>
      <c r="AB85" s="261"/>
    </row>
    <row r="86" ht="25.5" customHeight="1" thickBot="1"/>
    <row r="87" spans="1:28" ht="25.5" customHeight="1" thickBot="1">
      <c r="A87" s="294" t="s">
        <v>99</v>
      </c>
      <c r="B87" s="294"/>
      <c r="C87" s="295" t="s">
        <v>97</v>
      </c>
      <c r="D87" s="295"/>
      <c r="E87" s="295"/>
      <c r="F87" s="295" t="s">
        <v>98</v>
      </c>
      <c r="G87" s="295"/>
      <c r="H87" s="295"/>
      <c r="I87" s="295" t="s">
        <v>91</v>
      </c>
      <c r="J87" s="295"/>
      <c r="K87" s="295"/>
      <c r="L87" s="295"/>
      <c r="M87" s="295"/>
      <c r="N87" s="295"/>
      <c r="O87" s="295" t="s">
        <v>96</v>
      </c>
      <c r="P87" s="295"/>
      <c r="Q87" s="295"/>
      <c r="R87" s="295"/>
      <c r="S87" s="295"/>
      <c r="T87" s="295"/>
      <c r="U87" s="295"/>
      <c r="V87" s="295"/>
      <c r="W87" s="295"/>
      <c r="X87" s="295"/>
      <c r="Y87" s="295"/>
      <c r="Z87" s="295"/>
      <c r="AA87" s="295"/>
      <c r="AB87" s="295"/>
    </row>
    <row r="88" spans="1:28" ht="25.5" customHeight="1" thickBot="1">
      <c r="A88" s="294"/>
      <c r="B88" s="294"/>
      <c r="C88" s="264"/>
      <c r="D88" s="264"/>
      <c r="E88" s="264"/>
      <c r="F88" s="37"/>
      <c r="G88" s="106" t="s">
        <v>74</v>
      </c>
      <c r="H88" s="38"/>
      <c r="I88" s="265"/>
      <c r="J88" s="265"/>
      <c r="K88" s="265"/>
      <c r="L88" s="265"/>
      <c r="M88" s="265"/>
      <c r="N88" s="265"/>
      <c r="O88" s="265"/>
      <c r="P88" s="265"/>
      <c r="Q88" s="265"/>
      <c r="R88" s="265"/>
      <c r="S88" s="265"/>
      <c r="T88" s="265"/>
      <c r="U88" s="265"/>
      <c r="V88" s="265"/>
      <c r="W88" s="265"/>
      <c r="X88" s="265"/>
      <c r="Y88" s="265"/>
      <c r="Z88" s="265"/>
      <c r="AA88" s="265"/>
      <c r="AB88" s="265"/>
    </row>
    <row r="89" spans="1:28" ht="25.5" customHeight="1" thickBot="1">
      <c r="A89" s="294"/>
      <c r="B89" s="294"/>
      <c r="C89" s="266"/>
      <c r="D89" s="266"/>
      <c r="E89" s="266"/>
      <c r="F89" s="39"/>
      <c r="G89" s="107" t="s">
        <v>74</v>
      </c>
      <c r="H89" s="40"/>
      <c r="I89" s="267"/>
      <c r="J89" s="267"/>
      <c r="K89" s="267"/>
      <c r="L89" s="267"/>
      <c r="M89" s="267"/>
      <c r="N89" s="267"/>
      <c r="O89" s="267"/>
      <c r="P89" s="267"/>
      <c r="Q89" s="267"/>
      <c r="R89" s="267"/>
      <c r="S89" s="267"/>
      <c r="T89" s="267"/>
      <c r="U89" s="267"/>
      <c r="V89" s="267"/>
      <c r="W89" s="267"/>
      <c r="X89" s="267"/>
      <c r="Y89" s="267"/>
      <c r="Z89" s="267"/>
      <c r="AA89" s="267"/>
      <c r="AB89" s="267"/>
    </row>
    <row r="90" spans="1:28" ht="25.5" customHeight="1" thickBot="1">
      <c r="A90" s="294"/>
      <c r="B90" s="294"/>
      <c r="C90" s="266"/>
      <c r="D90" s="266"/>
      <c r="E90" s="266"/>
      <c r="F90" s="39"/>
      <c r="G90" s="107" t="s">
        <v>74</v>
      </c>
      <c r="H90" s="40"/>
      <c r="I90" s="267"/>
      <c r="J90" s="267"/>
      <c r="K90" s="267"/>
      <c r="L90" s="267"/>
      <c r="M90" s="267"/>
      <c r="N90" s="267"/>
      <c r="O90" s="267"/>
      <c r="P90" s="267"/>
      <c r="Q90" s="267"/>
      <c r="R90" s="267"/>
      <c r="S90" s="267"/>
      <c r="T90" s="267"/>
      <c r="U90" s="267"/>
      <c r="V90" s="267"/>
      <c r="W90" s="267"/>
      <c r="X90" s="267"/>
      <c r="Y90" s="267"/>
      <c r="Z90" s="267"/>
      <c r="AA90" s="267"/>
      <c r="AB90" s="267"/>
    </row>
    <row r="91" spans="1:28" ht="25.5" customHeight="1" thickBot="1">
      <c r="A91" s="294"/>
      <c r="B91" s="294"/>
      <c r="C91" s="266"/>
      <c r="D91" s="266"/>
      <c r="E91" s="266"/>
      <c r="F91" s="39"/>
      <c r="G91" s="107" t="s">
        <v>74</v>
      </c>
      <c r="H91" s="40"/>
      <c r="I91" s="267"/>
      <c r="J91" s="267"/>
      <c r="K91" s="267"/>
      <c r="L91" s="267"/>
      <c r="M91" s="267"/>
      <c r="N91" s="267"/>
      <c r="O91" s="267"/>
      <c r="P91" s="267"/>
      <c r="Q91" s="267"/>
      <c r="R91" s="267"/>
      <c r="S91" s="267"/>
      <c r="T91" s="267"/>
      <c r="U91" s="267"/>
      <c r="V91" s="267"/>
      <c r="W91" s="267"/>
      <c r="X91" s="267"/>
      <c r="Y91" s="267"/>
      <c r="Z91" s="267"/>
      <c r="AA91" s="267"/>
      <c r="AB91" s="267"/>
    </row>
    <row r="92" spans="1:28" ht="25.5" customHeight="1" thickBot="1">
      <c r="A92" s="294"/>
      <c r="B92" s="294"/>
      <c r="C92" s="266"/>
      <c r="D92" s="266"/>
      <c r="E92" s="266"/>
      <c r="F92" s="39"/>
      <c r="G92" s="107" t="s">
        <v>74</v>
      </c>
      <c r="H92" s="40"/>
      <c r="I92" s="267"/>
      <c r="J92" s="267"/>
      <c r="K92" s="267"/>
      <c r="L92" s="267"/>
      <c r="M92" s="267"/>
      <c r="N92" s="267"/>
      <c r="O92" s="267"/>
      <c r="P92" s="267"/>
      <c r="Q92" s="267"/>
      <c r="R92" s="267"/>
      <c r="S92" s="267"/>
      <c r="T92" s="267"/>
      <c r="U92" s="267"/>
      <c r="V92" s="267"/>
      <c r="W92" s="267"/>
      <c r="X92" s="267"/>
      <c r="Y92" s="267"/>
      <c r="Z92" s="267"/>
      <c r="AA92" s="267"/>
      <c r="AB92" s="267"/>
    </row>
    <row r="93" spans="1:28" ht="25.5" customHeight="1" thickBot="1">
      <c r="A93" s="294"/>
      <c r="B93" s="294"/>
      <c r="C93" s="266"/>
      <c r="D93" s="266"/>
      <c r="E93" s="266"/>
      <c r="F93" s="39"/>
      <c r="G93" s="107" t="s">
        <v>74</v>
      </c>
      <c r="H93" s="40"/>
      <c r="I93" s="267"/>
      <c r="J93" s="267"/>
      <c r="K93" s="267"/>
      <c r="L93" s="267"/>
      <c r="M93" s="267"/>
      <c r="N93" s="267"/>
      <c r="O93" s="267"/>
      <c r="P93" s="267"/>
      <c r="Q93" s="267"/>
      <c r="R93" s="267"/>
      <c r="S93" s="267"/>
      <c r="T93" s="267"/>
      <c r="U93" s="267"/>
      <c r="V93" s="267"/>
      <c r="W93" s="267"/>
      <c r="X93" s="267"/>
      <c r="Y93" s="267"/>
      <c r="Z93" s="267"/>
      <c r="AA93" s="267"/>
      <c r="AB93" s="267"/>
    </row>
    <row r="94" spans="1:28" ht="25.5" customHeight="1" thickBot="1">
      <c r="A94" s="294"/>
      <c r="B94" s="294"/>
      <c r="C94" s="268"/>
      <c r="D94" s="268"/>
      <c r="E94" s="268"/>
      <c r="F94" s="41"/>
      <c r="G94" s="108" t="s">
        <v>74</v>
      </c>
      <c r="H94" s="42"/>
      <c r="I94" s="269"/>
      <c r="J94" s="269"/>
      <c r="K94" s="269"/>
      <c r="L94" s="269"/>
      <c r="M94" s="269"/>
      <c r="N94" s="269"/>
      <c r="O94" s="269"/>
      <c r="P94" s="269"/>
      <c r="Q94" s="269"/>
      <c r="R94" s="269"/>
      <c r="S94" s="269"/>
      <c r="T94" s="269"/>
      <c r="U94" s="269"/>
      <c r="V94" s="269"/>
      <c r="W94" s="269"/>
      <c r="X94" s="269"/>
      <c r="Y94" s="269"/>
      <c r="Z94" s="269"/>
      <c r="AA94" s="269"/>
      <c r="AB94" s="269"/>
    </row>
    <row r="95" ht="25.5" customHeight="1" thickBot="1"/>
    <row r="96" spans="1:28" ht="25.5" customHeight="1" thickBot="1">
      <c r="A96" s="293" t="s">
        <v>87</v>
      </c>
      <c r="B96" s="294"/>
      <c r="C96" s="295" t="s">
        <v>88</v>
      </c>
      <c r="D96" s="295"/>
      <c r="E96" s="295"/>
      <c r="F96" s="295"/>
      <c r="G96" s="295"/>
      <c r="H96" s="295" t="s">
        <v>89</v>
      </c>
      <c r="I96" s="295"/>
      <c r="J96" s="295"/>
      <c r="K96" s="295"/>
      <c r="L96" s="295"/>
      <c r="M96" s="295" t="s">
        <v>90</v>
      </c>
      <c r="N96" s="295"/>
      <c r="O96" s="295"/>
      <c r="P96" s="295"/>
      <c r="Q96" s="295"/>
      <c r="R96" s="295" t="s">
        <v>91</v>
      </c>
      <c r="S96" s="295"/>
      <c r="T96" s="295"/>
      <c r="U96" s="295"/>
      <c r="V96" s="295"/>
      <c r="W96" s="295"/>
      <c r="X96" s="295"/>
      <c r="Y96" s="295" t="s">
        <v>92</v>
      </c>
      <c r="Z96" s="295"/>
      <c r="AA96" s="295"/>
      <c r="AB96" s="295"/>
    </row>
    <row r="97" spans="1:28" ht="20.25" customHeight="1" thickBot="1">
      <c r="A97" s="294"/>
      <c r="B97" s="294"/>
      <c r="C97" s="273"/>
      <c r="D97" s="274"/>
      <c r="E97" s="274"/>
      <c r="F97" s="274"/>
      <c r="G97" s="275"/>
      <c r="H97" s="273"/>
      <c r="I97" s="274"/>
      <c r="J97" s="274"/>
      <c r="K97" s="274"/>
      <c r="L97" s="275"/>
      <c r="M97" s="273"/>
      <c r="N97" s="274"/>
      <c r="O97" s="274"/>
      <c r="P97" s="274"/>
      <c r="Q97" s="275"/>
      <c r="R97" s="273"/>
      <c r="S97" s="274"/>
      <c r="T97" s="274"/>
      <c r="U97" s="274"/>
      <c r="V97" s="274"/>
      <c r="W97" s="274"/>
      <c r="X97" s="275"/>
      <c r="Y97" s="273"/>
      <c r="Z97" s="274"/>
      <c r="AA97" s="274"/>
      <c r="AB97" s="275"/>
    </row>
    <row r="98" spans="1:28" ht="20.25" customHeight="1" thickBot="1">
      <c r="A98" s="294"/>
      <c r="B98" s="294"/>
      <c r="C98" s="278"/>
      <c r="D98" s="279"/>
      <c r="E98" s="279"/>
      <c r="F98" s="279"/>
      <c r="G98" s="280"/>
      <c r="H98" s="278"/>
      <c r="I98" s="279"/>
      <c r="J98" s="279"/>
      <c r="K98" s="279"/>
      <c r="L98" s="280"/>
      <c r="M98" s="278"/>
      <c r="N98" s="279"/>
      <c r="O98" s="279"/>
      <c r="P98" s="279"/>
      <c r="Q98" s="280"/>
      <c r="R98" s="278"/>
      <c r="S98" s="279"/>
      <c r="T98" s="279"/>
      <c r="U98" s="279"/>
      <c r="V98" s="279"/>
      <c r="W98" s="279"/>
      <c r="X98" s="280"/>
      <c r="Y98" s="278"/>
      <c r="Z98" s="279"/>
      <c r="AA98" s="279"/>
      <c r="AB98" s="280"/>
    </row>
    <row r="99" spans="1:28" ht="20.25" customHeight="1" thickBot="1">
      <c r="A99" s="294"/>
      <c r="B99" s="294"/>
      <c r="C99" s="278"/>
      <c r="D99" s="279"/>
      <c r="E99" s="279"/>
      <c r="F99" s="279"/>
      <c r="G99" s="280"/>
      <c r="H99" s="278"/>
      <c r="I99" s="279"/>
      <c r="J99" s="279"/>
      <c r="K99" s="279"/>
      <c r="L99" s="280"/>
      <c r="M99" s="278"/>
      <c r="N99" s="279"/>
      <c r="O99" s="279"/>
      <c r="P99" s="279"/>
      <c r="Q99" s="280"/>
      <c r="R99" s="278"/>
      <c r="S99" s="279"/>
      <c r="T99" s="279"/>
      <c r="U99" s="279"/>
      <c r="V99" s="279"/>
      <c r="W99" s="279"/>
      <c r="X99" s="280"/>
      <c r="Y99" s="278"/>
      <c r="Z99" s="279"/>
      <c r="AA99" s="279"/>
      <c r="AB99" s="280"/>
    </row>
    <row r="100" spans="1:28" ht="20.25" customHeight="1" thickBot="1">
      <c r="A100" s="294"/>
      <c r="B100" s="294"/>
      <c r="C100" s="278"/>
      <c r="D100" s="279"/>
      <c r="E100" s="279"/>
      <c r="F100" s="279"/>
      <c r="G100" s="280"/>
      <c r="H100" s="278"/>
      <c r="I100" s="279"/>
      <c r="J100" s="279"/>
      <c r="K100" s="279"/>
      <c r="L100" s="280"/>
      <c r="M100" s="278"/>
      <c r="N100" s="279"/>
      <c r="O100" s="279"/>
      <c r="P100" s="279"/>
      <c r="Q100" s="280"/>
      <c r="R100" s="278"/>
      <c r="S100" s="279"/>
      <c r="T100" s="279"/>
      <c r="U100" s="279"/>
      <c r="V100" s="279"/>
      <c r="W100" s="279"/>
      <c r="X100" s="280"/>
      <c r="Y100" s="278"/>
      <c r="Z100" s="279"/>
      <c r="AA100" s="279"/>
      <c r="AB100" s="280"/>
    </row>
    <row r="101" spans="1:28" ht="20.25" customHeight="1" thickBot="1">
      <c r="A101" s="294"/>
      <c r="B101" s="294"/>
      <c r="C101" s="278"/>
      <c r="D101" s="279"/>
      <c r="E101" s="279"/>
      <c r="F101" s="279"/>
      <c r="G101" s="280"/>
      <c r="H101" s="278"/>
      <c r="I101" s="279"/>
      <c r="J101" s="279"/>
      <c r="K101" s="279"/>
      <c r="L101" s="280"/>
      <c r="M101" s="278"/>
      <c r="N101" s="279"/>
      <c r="O101" s="279"/>
      <c r="P101" s="279"/>
      <c r="Q101" s="280"/>
      <c r="R101" s="278"/>
      <c r="S101" s="279"/>
      <c r="T101" s="279"/>
      <c r="U101" s="279"/>
      <c r="V101" s="279"/>
      <c r="W101" s="279"/>
      <c r="X101" s="280"/>
      <c r="Y101" s="278"/>
      <c r="Z101" s="279"/>
      <c r="AA101" s="279"/>
      <c r="AB101" s="280"/>
    </row>
    <row r="102" spans="1:28" ht="20.25" customHeight="1" thickBot="1">
      <c r="A102" s="294"/>
      <c r="B102" s="294"/>
      <c r="C102" s="278"/>
      <c r="D102" s="279"/>
      <c r="E102" s="279"/>
      <c r="F102" s="279"/>
      <c r="G102" s="280"/>
      <c r="H102" s="278"/>
      <c r="I102" s="279"/>
      <c r="J102" s="279"/>
      <c r="K102" s="279"/>
      <c r="L102" s="280"/>
      <c r="M102" s="278"/>
      <c r="N102" s="279"/>
      <c r="O102" s="279"/>
      <c r="P102" s="279"/>
      <c r="Q102" s="280"/>
      <c r="R102" s="278"/>
      <c r="S102" s="279"/>
      <c r="T102" s="279"/>
      <c r="U102" s="279"/>
      <c r="V102" s="279"/>
      <c r="W102" s="279"/>
      <c r="X102" s="280"/>
      <c r="Y102" s="278"/>
      <c r="Z102" s="279"/>
      <c r="AA102" s="279"/>
      <c r="AB102" s="280"/>
    </row>
    <row r="103" spans="1:28" ht="20.25" customHeight="1" thickBot="1">
      <c r="A103" s="294"/>
      <c r="B103" s="294"/>
      <c r="C103" s="296"/>
      <c r="D103" s="297"/>
      <c r="E103" s="297"/>
      <c r="F103" s="297"/>
      <c r="G103" s="298"/>
      <c r="H103" s="296"/>
      <c r="I103" s="297"/>
      <c r="J103" s="297"/>
      <c r="K103" s="297"/>
      <c r="L103" s="298"/>
      <c r="M103" s="296"/>
      <c r="N103" s="297"/>
      <c r="O103" s="297"/>
      <c r="P103" s="297"/>
      <c r="Q103" s="298"/>
      <c r="R103" s="296"/>
      <c r="S103" s="297"/>
      <c r="T103" s="297"/>
      <c r="U103" s="297"/>
      <c r="V103" s="297"/>
      <c r="W103" s="297"/>
      <c r="X103" s="298"/>
      <c r="Y103" s="296"/>
      <c r="Z103" s="297"/>
      <c r="AA103" s="297"/>
      <c r="AB103" s="298"/>
    </row>
    <row r="104" ht="25.5" customHeight="1" thickBot="1"/>
    <row r="105" spans="1:28" ht="24" customHeight="1" thickBot="1">
      <c r="A105" s="294" t="s">
        <v>171</v>
      </c>
      <c r="B105" s="294"/>
      <c r="C105" s="295" t="s">
        <v>93</v>
      </c>
      <c r="D105" s="295"/>
      <c r="E105" s="295"/>
      <c r="F105" s="295"/>
      <c r="G105" s="295"/>
      <c r="H105" s="295" t="s">
        <v>94</v>
      </c>
      <c r="I105" s="295"/>
      <c r="J105" s="295"/>
      <c r="K105" s="295"/>
      <c r="L105" s="295"/>
      <c r="M105" s="299" t="s">
        <v>95</v>
      </c>
      <c r="N105" s="299"/>
      <c r="O105" s="299"/>
      <c r="P105" s="299"/>
      <c r="Q105" s="299"/>
      <c r="R105" s="295" t="s">
        <v>86</v>
      </c>
      <c r="S105" s="295"/>
      <c r="T105" s="295"/>
      <c r="U105" s="295"/>
      <c r="V105" s="295"/>
      <c r="W105" s="295"/>
      <c r="X105" s="295"/>
      <c r="Y105" s="295"/>
      <c r="Z105" s="295"/>
      <c r="AA105" s="295"/>
      <c r="AB105" s="295"/>
    </row>
    <row r="106" spans="1:28" ht="21" customHeight="1" thickBot="1">
      <c r="A106" s="294"/>
      <c r="B106" s="294"/>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row>
    <row r="107" spans="1:28" ht="21" customHeight="1" thickBot="1">
      <c r="A107" s="294"/>
      <c r="B107" s="294"/>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row>
    <row r="108" spans="1:28" ht="21" customHeight="1" thickBot="1">
      <c r="A108" s="294"/>
      <c r="B108" s="294"/>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row>
    <row r="109" spans="1:28" ht="21" customHeight="1" thickBot="1">
      <c r="A109" s="294"/>
      <c r="B109" s="294"/>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row>
    <row r="110" spans="1:28" ht="21.75" customHeight="1" thickBot="1">
      <c r="A110" s="294"/>
      <c r="B110" s="294"/>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row>
    <row r="111" spans="1:28" ht="21" customHeight="1" thickBot="1">
      <c r="A111" s="294"/>
      <c r="B111" s="294"/>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row>
    <row r="112" spans="1:28" ht="21" customHeight="1" thickBot="1">
      <c r="A112" s="294"/>
      <c r="B112" s="294"/>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row>
    <row r="113" spans="1:28" ht="21" customHeight="1" thickBot="1">
      <c r="A113" s="294"/>
      <c r="B113" s="294"/>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row>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sheetData>
  <sheetProtection password="CC01" sheet="1"/>
  <mergeCells count="316">
    <mergeCell ref="H109:L109"/>
    <mergeCell ref="M109:Q109"/>
    <mergeCell ref="R109:AB109"/>
    <mergeCell ref="C110:G110"/>
    <mergeCell ref="H110:L110"/>
    <mergeCell ref="C109:G109"/>
    <mergeCell ref="O92:AB92"/>
    <mergeCell ref="M108:Q108"/>
    <mergeCell ref="R108:AB108"/>
    <mergeCell ref="C107:G107"/>
    <mergeCell ref="H107:L107"/>
    <mergeCell ref="M107:Q107"/>
    <mergeCell ref="R107:AB107"/>
    <mergeCell ref="C108:G108"/>
    <mergeCell ref="H108:L108"/>
    <mergeCell ref="C113:G113"/>
    <mergeCell ref="H113:L113"/>
    <mergeCell ref="M113:Q113"/>
    <mergeCell ref="R113:AB113"/>
    <mergeCell ref="C111:G111"/>
    <mergeCell ref="H111:L111"/>
    <mergeCell ref="C112:G112"/>
    <mergeCell ref="H112:L112"/>
    <mergeCell ref="M112:Q112"/>
    <mergeCell ref="R112:AB112"/>
    <mergeCell ref="M111:Q111"/>
    <mergeCell ref="R111:AB111"/>
    <mergeCell ref="C105:G105"/>
    <mergeCell ref="H105:L105"/>
    <mergeCell ref="M105:Q105"/>
    <mergeCell ref="R105:AB105"/>
    <mergeCell ref="M106:Q106"/>
    <mergeCell ref="R106:AB106"/>
    <mergeCell ref="C106:G106"/>
    <mergeCell ref="H106:L106"/>
    <mergeCell ref="A87:B94"/>
    <mergeCell ref="C87:E87"/>
    <mergeCell ref="F87:H87"/>
    <mergeCell ref="C88:E88"/>
    <mergeCell ref="C89:E89"/>
    <mergeCell ref="C93:E93"/>
    <mergeCell ref="C94:E94"/>
    <mergeCell ref="C90:E90"/>
    <mergeCell ref="C91:E91"/>
    <mergeCell ref="C92:E92"/>
    <mergeCell ref="I87:N87"/>
    <mergeCell ref="O87:AB87"/>
    <mergeCell ref="O89:AB89"/>
    <mergeCell ref="I93:N93"/>
    <mergeCell ref="O93:AB93"/>
    <mergeCell ref="O90:AB90"/>
    <mergeCell ref="I91:N91"/>
    <mergeCell ref="I90:N90"/>
    <mergeCell ref="O91:AB91"/>
    <mergeCell ref="I92:N92"/>
    <mergeCell ref="O94:AB94"/>
    <mergeCell ref="I89:N89"/>
    <mergeCell ref="M110:Q110"/>
    <mergeCell ref="R110:AB110"/>
    <mergeCell ref="Y96:AB96"/>
    <mergeCell ref="I94:N94"/>
    <mergeCell ref="Y103:AB103"/>
    <mergeCell ref="Y102:AB102"/>
    <mergeCell ref="R99:X99"/>
    <mergeCell ref="Y99:AB99"/>
    <mergeCell ref="A96:B103"/>
    <mergeCell ref="C96:G96"/>
    <mergeCell ref="H96:L96"/>
    <mergeCell ref="M96:Q96"/>
    <mergeCell ref="R96:X96"/>
    <mergeCell ref="A105:B113"/>
    <mergeCell ref="C103:G103"/>
    <mergeCell ref="H103:L103"/>
    <mergeCell ref="M103:Q103"/>
    <mergeCell ref="R103:X103"/>
    <mergeCell ref="C83:D83"/>
    <mergeCell ref="E85:H85"/>
    <mergeCell ref="I84:O84"/>
    <mergeCell ref="I88:N88"/>
    <mergeCell ref="O88:AB88"/>
    <mergeCell ref="C82:D82"/>
    <mergeCell ref="P82:W82"/>
    <mergeCell ref="I85:O85"/>
    <mergeCell ref="X85:AB85"/>
    <mergeCell ref="P85:W85"/>
    <mergeCell ref="K65:W65"/>
    <mergeCell ref="Y61:Z61"/>
    <mergeCell ref="C71:D71"/>
    <mergeCell ref="C72:D72"/>
    <mergeCell ref="Y59:Z59"/>
    <mergeCell ref="E67:G67"/>
    <mergeCell ref="Y60:Z60"/>
    <mergeCell ref="E66:G66"/>
    <mergeCell ref="K66:W66"/>
    <mergeCell ref="X66:AB66"/>
    <mergeCell ref="C78:D78"/>
    <mergeCell ref="C79:D79"/>
    <mergeCell ref="H65:J65"/>
    <mergeCell ref="Y62:Z62"/>
    <mergeCell ref="K67:W67"/>
    <mergeCell ref="K68:W68"/>
    <mergeCell ref="X76:AB76"/>
    <mergeCell ref="I76:O76"/>
    <mergeCell ref="P76:W76"/>
    <mergeCell ref="X65:AB65"/>
    <mergeCell ref="C80:D80"/>
    <mergeCell ref="C81:D81"/>
    <mergeCell ref="C69:D69"/>
    <mergeCell ref="C68:D68"/>
    <mergeCell ref="C67:D67"/>
    <mergeCell ref="E65:G65"/>
    <mergeCell ref="E76:H76"/>
    <mergeCell ref="C70:D70"/>
    <mergeCell ref="E70:G70"/>
    <mergeCell ref="E71:G71"/>
    <mergeCell ref="S2:U4"/>
    <mergeCell ref="S1:U1"/>
    <mergeCell ref="F16:K16"/>
    <mergeCell ref="P7:T7"/>
    <mergeCell ref="S10:AB10"/>
    <mergeCell ref="L16:N16"/>
    <mergeCell ref="K7:O7"/>
    <mergeCell ref="G7:J7"/>
    <mergeCell ref="Y58:Z58"/>
    <mergeCell ref="K54:L54"/>
    <mergeCell ref="AA61:AB61"/>
    <mergeCell ref="G54:H54"/>
    <mergeCell ref="M54:N54"/>
    <mergeCell ref="Y55:Z55"/>
    <mergeCell ref="AA58:AB58"/>
    <mergeCell ref="AA55:AB55"/>
    <mergeCell ref="Y57:Z57"/>
    <mergeCell ref="A34:D35"/>
    <mergeCell ref="M48:N48"/>
    <mergeCell ref="C48:D48"/>
    <mergeCell ref="C47:D47"/>
    <mergeCell ref="A43:D43"/>
    <mergeCell ref="A47:B47"/>
    <mergeCell ref="A46:B46"/>
    <mergeCell ref="C46:D46"/>
    <mergeCell ref="A1:C1"/>
    <mergeCell ref="D1:F1"/>
    <mergeCell ref="G1:I1"/>
    <mergeCell ref="J1:L1"/>
    <mergeCell ref="P1:R1"/>
    <mergeCell ref="M1:O1"/>
    <mergeCell ref="AA57:AB57"/>
    <mergeCell ref="G19:AB19"/>
    <mergeCell ref="G20:AB20"/>
    <mergeCell ref="R31:S32"/>
    <mergeCell ref="O16:W16"/>
    <mergeCell ref="T30:X30"/>
    <mergeCell ref="E33:AB38"/>
    <mergeCell ref="O23:Q23"/>
    <mergeCell ref="N31:Q32"/>
    <mergeCell ref="T23:X23"/>
    <mergeCell ref="AA60:AB60"/>
    <mergeCell ref="AA62:AB62"/>
    <mergeCell ref="T31:AB32"/>
    <mergeCell ref="AA59:AB59"/>
    <mergeCell ref="E30:M30"/>
    <mergeCell ref="AA30:AB30"/>
    <mergeCell ref="M50:N50"/>
    <mergeCell ref="M47:N47"/>
    <mergeCell ref="V45:AB45"/>
    <mergeCell ref="V46:AB46"/>
    <mergeCell ref="Q45:U45"/>
    <mergeCell ref="O45:P45"/>
    <mergeCell ref="O25:AA25"/>
    <mergeCell ref="Q27:AA27"/>
    <mergeCell ref="M46:N46"/>
    <mergeCell ref="E39:AB44"/>
    <mergeCell ref="S28:AA28"/>
    <mergeCell ref="E45:H45"/>
    <mergeCell ref="E31:M32"/>
    <mergeCell ref="E72:G72"/>
    <mergeCell ref="C58:D58"/>
    <mergeCell ref="C54:D54"/>
    <mergeCell ref="E54:F54"/>
    <mergeCell ref="C61:D61"/>
    <mergeCell ref="C57:D57"/>
    <mergeCell ref="E68:G68"/>
    <mergeCell ref="E69:G69"/>
    <mergeCell ref="C62:D62"/>
    <mergeCell ref="A30:D30"/>
    <mergeCell ref="C51:D51"/>
    <mergeCell ref="A50:B50"/>
    <mergeCell ref="O54:P54"/>
    <mergeCell ref="Q54:R54"/>
    <mergeCell ref="A51:B51"/>
    <mergeCell ref="A31:D32"/>
    <mergeCell ref="A37:D37"/>
    <mergeCell ref="A40:D41"/>
    <mergeCell ref="I50:L50"/>
    <mergeCell ref="K72:W72"/>
    <mergeCell ref="X67:AB67"/>
    <mergeCell ref="X68:AB68"/>
    <mergeCell ref="X69:AB69"/>
    <mergeCell ref="X70:AB70"/>
    <mergeCell ref="X71:AB71"/>
    <mergeCell ref="X72:AB72"/>
    <mergeCell ref="K69:W69"/>
    <mergeCell ref="K70:W70"/>
    <mergeCell ref="K71:W71"/>
    <mergeCell ref="X73:AB73"/>
    <mergeCell ref="X74:AB74"/>
    <mergeCell ref="E77:H77"/>
    <mergeCell ref="E78:H78"/>
    <mergeCell ref="E79:H79"/>
    <mergeCell ref="E80:H80"/>
    <mergeCell ref="E73:G73"/>
    <mergeCell ref="E74:G74"/>
    <mergeCell ref="K73:W73"/>
    <mergeCell ref="K74:W74"/>
    <mergeCell ref="I77:O77"/>
    <mergeCell ref="I78:O78"/>
    <mergeCell ref="I79:O79"/>
    <mergeCell ref="I80:O80"/>
    <mergeCell ref="I81:O81"/>
    <mergeCell ref="I83:O83"/>
    <mergeCell ref="X81:AB81"/>
    <mergeCell ref="X82:AB82"/>
    <mergeCell ref="X84:AB84"/>
    <mergeCell ref="P83:W83"/>
    <mergeCell ref="P84:W84"/>
    <mergeCell ref="X83:AB83"/>
    <mergeCell ref="E81:H81"/>
    <mergeCell ref="E82:H82"/>
    <mergeCell ref="I82:O82"/>
    <mergeCell ref="E83:H83"/>
    <mergeCell ref="P81:W81"/>
    <mergeCell ref="E84:H84"/>
    <mergeCell ref="P77:W77"/>
    <mergeCell ref="P78:W78"/>
    <mergeCell ref="X77:AB77"/>
    <mergeCell ref="X78:AB78"/>
    <mergeCell ref="X79:AB79"/>
    <mergeCell ref="X80:AB80"/>
    <mergeCell ref="P79:W79"/>
    <mergeCell ref="P80:W80"/>
    <mergeCell ref="AA56:AB56"/>
    <mergeCell ref="Y56:Z56"/>
    <mergeCell ref="Z54:AA54"/>
    <mergeCell ref="A61:B61"/>
    <mergeCell ref="I54:J54"/>
    <mergeCell ref="A55:B55"/>
    <mergeCell ref="C55:D55"/>
    <mergeCell ref="C56:D56"/>
    <mergeCell ref="A59:B59"/>
    <mergeCell ref="A57:B57"/>
    <mergeCell ref="U54:V54"/>
    <mergeCell ref="S54:T54"/>
    <mergeCell ref="W54:X54"/>
    <mergeCell ref="C59:D59"/>
    <mergeCell ref="C60:D60"/>
    <mergeCell ref="V47:AB47"/>
    <mergeCell ref="V50:AB50"/>
    <mergeCell ref="V49:AB49"/>
    <mergeCell ref="V48:AB48"/>
    <mergeCell ref="O51:P51"/>
    <mergeCell ref="C102:G102"/>
    <mergeCell ref="H102:L102"/>
    <mergeCell ref="M102:Q102"/>
    <mergeCell ref="R102:X102"/>
    <mergeCell ref="E46:H46"/>
    <mergeCell ref="E47:H47"/>
    <mergeCell ref="E48:H48"/>
    <mergeCell ref="E49:H49"/>
    <mergeCell ref="E50:H50"/>
    <mergeCell ref="E51:H51"/>
    <mergeCell ref="C101:G101"/>
    <mergeCell ref="H101:L101"/>
    <mergeCell ref="M101:Q101"/>
    <mergeCell ref="R101:X101"/>
    <mergeCell ref="Y101:AB101"/>
    <mergeCell ref="Q46:U46"/>
    <mergeCell ref="Q47:U47"/>
    <mergeCell ref="Q48:U48"/>
    <mergeCell ref="Q49:U49"/>
    <mergeCell ref="Q50:U50"/>
    <mergeCell ref="C100:G100"/>
    <mergeCell ref="H100:L100"/>
    <mergeCell ref="M100:Q100"/>
    <mergeCell ref="R100:X100"/>
    <mergeCell ref="Y100:AB100"/>
    <mergeCell ref="Q51:U51"/>
    <mergeCell ref="V51:AB51"/>
    <mergeCell ref="R97:X97"/>
    <mergeCell ref="Y97:AB97"/>
    <mergeCell ref="Y98:AB98"/>
    <mergeCell ref="C99:G99"/>
    <mergeCell ref="C98:G98"/>
    <mergeCell ref="H98:L98"/>
    <mergeCell ref="M98:Q98"/>
    <mergeCell ref="R98:X98"/>
    <mergeCell ref="H99:L99"/>
    <mergeCell ref="M99:Q99"/>
    <mergeCell ref="C97:G97"/>
    <mergeCell ref="H97:L97"/>
    <mergeCell ref="M97:Q97"/>
    <mergeCell ref="I45:L45"/>
    <mergeCell ref="I46:L46"/>
    <mergeCell ref="I47:L47"/>
    <mergeCell ref="I48:L48"/>
    <mergeCell ref="I49:L49"/>
    <mergeCell ref="C49:D49"/>
    <mergeCell ref="C50:D50"/>
    <mergeCell ref="I51:L51"/>
    <mergeCell ref="M45:N45"/>
    <mergeCell ref="O46:P46"/>
    <mergeCell ref="O47:P47"/>
    <mergeCell ref="O48:P48"/>
    <mergeCell ref="O49:P49"/>
    <mergeCell ref="O50:P50"/>
    <mergeCell ref="M51:N51"/>
    <mergeCell ref="M49:N49"/>
  </mergeCells>
  <conditionalFormatting sqref="K7:O7 L16:N16">
    <cfRule type="cellIs" priority="3" dxfId="9" operator="equal" stopIfTrue="1">
      <formula>""</formula>
    </cfRule>
  </conditionalFormatting>
  <conditionalFormatting sqref="C88:AB94 C106:AB113 C97:AB103">
    <cfRule type="cellIs" priority="2" dxfId="0" operator="equal" stopIfTrue="1">
      <formula>""</formula>
    </cfRule>
  </conditionalFormatting>
  <conditionalFormatting sqref="E33:AB44">
    <cfRule type="cellIs" priority="1" dxfId="0" operator="equal" stopIfTrue="1">
      <formula>""</formula>
    </cfRule>
  </conditionalFormatting>
  <dataValidations count="10">
    <dataValidation type="list" allowBlank="1" showInputMessage="1" showErrorMessage="1" sqref="L16:N16 K7:O7">
      <formula1>"結　　　成,継　　　続"</formula1>
    </dataValidation>
    <dataValidation type="list" allowBlank="1" showInputMessage="1" showErrorMessage="1" sqref="O48:O51 AA23 O46:P47">
      <formula1>"1,2,3,4,5,6"</formula1>
    </dataValidation>
    <dataValidation type="textLength" operator="lessThanOrEqual" allowBlank="1" showInputMessage="1" showErrorMessage="1" sqref="E30:M32">
      <formula1>20</formula1>
    </dataValidation>
    <dataValidation type="list" allowBlank="1" showInputMessage="1" showErrorMessage="1" sqref="E66:E74">
      <formula1>"日,月,火,水,木,金,土"</formula1>
    </dataValidation>
    <dataValidation type="list" allowBlank="1" showInputMessage="1" showErrorMessage="1" sqref="H66:H74 J66:J74">
      <formula1>"6,7,8,9,10,11,12,13,14,15,16,17,18,19,20,21,22,23,24"</formula1>
    </dataValidation>
    <dataValidation type="list" allowBlank="1" showInputMessage="1" showErrorMessage="1" sqref="T30:X30 M46:N52">
      <formula1>"人文,教育,経済,理,医,工,農,共獣,国際,人文科,,経済学,医学系,理工学,創成科学,農学,東アジ,技術経,連合獣"</formula1>
    </dataValidation>
    <dataValidation type="list" allowBlank="1" showInputMessage="1" showErrorMessage="1" sqref="AA30:AB30">
      <formula1>"教授,准教授,講師,助教"</formula1>
    </dataValidation>
    <dataValidation type="list" allowBlank="1" showInputMessage="1" showErrorMessage="1" sqref="F88:F94 H88:H94">
      <formula1>"6,7,8,9,10,11,12,13,14,15,16,17,18,19,20,21,22"</formula1>
    </dataValidation>
    <dataValidation type="list" allowBlank="1" showInputMessage="1" showErrorMessage="1" sqref="C88:E94">
      <formula1>"月,火,水,木,金,土,日"</formula1>
    </dataValidation>
    <dataValidation type="list" allowBlank="1" showInputMessage="1" showErrorMessage="1" sqref="O23:Q23">
      <formula1>"人文,教育,経済,理,医,工,農,共獣,国際,人文科,教育,経済学,医学系,理工学,創成科学,農学,東アジ,技術経,連合獣,創成科学"</formula1>
    </dataValidation>
  </dataValidations>
  <printOptions/>
  <pageMargins left="0.7" right="0.7" top="0.75" bottom="0.75" header="0.3" footer="0.3"/>
  <pageSetup horizontalDpi="300" verticalDpi="300" orientation="portrait" paperSize="9" scale="90" r:id="rId2"/>
  <rowBreaks count="1" manualBreakCount="1">
    <brk id="52" max="27"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H238"/>
  <sheetViews>
    <sheetView showGridLines="0" view="pageBreakPreview" zoomScaleNormal="115" zoomScaleSheetLayoutView="100" zoomScalePageLayoutView="0" workbookViewId="0" topLeftCell="A10">
      <selection activeCell="C31" sqref="C31"/>
    </sheetView>
  </sheetViews>
  <sheetFormatPr defaultColWidth="9.00390625" defaultRowHeight="24.75" customHeight="1"/>
  <cols>
    <col min="1" max="1" width="3.75390625" style="47" customWidth="1"/>
    <col min="2" max="2" width="12.25390625" style="47" customWidth="1"/>
    <col min="3" max="3" width="20.375" style="47" customWidth="1"/>
    <col min="4" max="4" width="5.25390625" style="47" customWidth="1"/>
    <col min="5" max="5" width="9.00390625" style="47" customWidth="1"/>
    <col min="6" max="6" width="5.75390625" style="47" customWidth="1"/>
    <col min="7" max="8" width="17.375" style="47" customWidth="1"/>
    <col min="9" max="16384" width="9.00390625" style="47" customWidth="1"/>
  </cols>
  <sheetData>
    <row r="1" spans="1:8" ht="24">
      <c r="A1" s="45" t="s">
        <v>72</v>
      </c>
      <c r="B1" s="46"/>
      <c r="C1" s="46"/>
      <c r="D1" s="46"/>
      <c r="E1" s="46"/>
      <c r="F1" s="46"/>
      <c r="G1" s="46"/>
      <c r="H1" s="46"/>
    </row>
    <row r="2" ht="13.5" customHeight="1">
      <c r="A2" s="47" t="s">
        <v>105</v>
      </c>
    </row>
    <row r="3" spans="1:8" ht="13.5" customHeight="1" thickBot="1">
      <c r="A3" s="47" t="s">
        <v>104</v>
      </c>
      <c r="H3" s="48" t="str">
        <f>"（団体名　"&amp;'（２）団体結成・継続届'!E31&amp;"）"</f>
        <v>（団体名　）</v>
      </c>
    </row>
    <row r="4" spans="1:8" ht="24.75" customHeight="1">
      <c r="A4" s="49"/>
      <c r="B4" s="88" t="s">
        <v>107</v>
      </c>
      <c r="C4" s="50" t="s">
        <v>75</v>
      </c>
      <c r="D4" s="50" t="s">
        <v>76</v>
      </c>
      <c r="E4" s="50" t="s">
        <v>77</v>
      </c>
      <c r="F4" s="50" t="s">
        <v>78</v>
      </c>
      <c r="G4" s="50" t="s">
        <v>79</v>
      </c>
      <c r="H4" s="51" t="s">
        <v>106</v>
      </c>
    </row>
    <row r="5" spans="1:8" ht="24.75" customHeight="1">
      <c r="A5" s="52">
        <v>1</v>
      </c>
      <c r="B5" s="53"/>
      <c r="C5" s="53"/>
      <c r="D5" s="53"/>
      <c r="E5" s="53"/>
      <c r="F5" s="53"/>
      <c r="G5" s="53"/>
      <c r="H5" s="54"/>
    </row>
    <row r="6" spans="1:8" ht="24.75" customHeight="1">
      <c r="A6" s="52">
        <v>2</v>
      </c>
      <c r="B6" s="53"/>
      <c r="C6" s="53"/>
      <c r="D6" s="53"/>
      <c r="E6" s="53"/>
      <c r="F6" s="53"/>
      <c r="G6" s="53"/>
      <c r="H6" s="54"/>
    </row>
    <row r="7" spans="1:8" ht="24.75" customHeight="1">
      <c r="A7" s="52">
        <v>3</v>
      </c>
      <c r="B7" s="53"/>
      <c r="C7" s="53"/>
      <c r="D7" s="53"/>
      <c r="E7" s="53"/>
      <c r="F7" s="53"/>
      <c r="G7" s="53"/>
      <c r="H7" s="54"/>
    </row>
    <row r="8" spans="1:8" ht="24.75" customHeight="1">
      <c r="A8" s="52">
        <v>4</v>
      </c>
      <c r="B8" s="53"/>
      <c r="C8" s="53"/>
      <c r="D8" s="53"/>
      <c r="E8" s="53"/>
      <c r="F8" s="53"/>
      <c r="G8" s="53"/>
      <c r="H8" s="54"/>
    </row>
    <row r="9" spans="1:8" ht="24.75" customHeight="1">
      <c r="A9" s="52">
        <v>5</v>
      </c>
      <c r="B9" s="53"/>
      <c r="C9" s="53"/>
      <c r="D9" s="53"/>
      <c r="E9" s="53"/>
      <c r="F9" s="53"/>
      <c r="G9" s="53"/>
      <c r="H9" s="54"/>
    </row>
    <row r="10" spans="1:8" ht="24.75" customHeight="1">
      <c r="A10" s="52">
        <v>6</v>
      </c>
      <c r="B10" s="53"/>
      <c r="C10" s="53"/>
      <c r="D10" s="53"/>
      <c r="E10" s="53"/>
      <c r="F10" s="53"/>
      <c r="G10" s="53"/>
      <c r="H10" s="54"/>
    </row>
    <row r="11" spans="1:8" ht="24.75" customHeight="1">
      <c r="A11" s="52">
        <v>7</v>
      </c>
      <c r="B11" s="53"/>
      <c r="C11" s="53"/>
      <c r="D11" s="53"/>
      <c r="E11" s="53"/>
      <c r="F11" s="53"/>
      <c r="G11" s="53"/>
      <c r="H11" s="54"/>
    </row>
    <row r="12" spans="1:8" ht="24.75" customHeight="1">
      <c r="A12" s="52">
        <v>8</v>
      </c>
      <c r="B12" s="53"/>
      <c r="C12" s="53"/>
      <c r="D12" s="53"/>
      <c r="E12" s="53"/>
      <c r="F12" s="53"/>
      <c r="G12" s="53"/>
      <c r="H12" s="54"/>
    </row>
    <row r="13" spans="1:8" ht="24.75" customHeight="1">
      <c r="A13" s="52">
        <v>9</v>
      </c>
      <c r="B13" s="53"/>
      <c r="C13" s="53"/>
      <c r="D13" s="53"/>
      <c r="E13" s="53"/>
      <c r="F13" s="53"/>
      <c r="G13" s="53"/>
      <c r="H13" s="54"/>
    </row>
    <row r="14" spans="1:8" ht="24.75" customHeight="1">
      <c r="A14" s="52">
        <v>10</v>
      </c>
      <c r="B14" s="53"/>
      <c r="C14" s="53"/>
      <c r="D14" s="53"/>
      <c r="E14" s="53"/>
      <c r="F14" s="53"/>
      <c r="G14" s="53"/>
      <c r="H14" s="54"/>
    </row>
    <row r="15" spans="1:8" ht="24.75" customHeight="1">
      <c r="A15" s="52">
        <v>11</v>
      </c>
      <c r="B15" s="53"/>
      <c r="C15" s="53"/>
      <c r="D15" s="53"/>
      <c r="E15" s="53"/>
      <c r="F15" s="53"/>
      <c r="G15" s="53"/>
      <c r="H15" s="54"/>
    </row>
    <row r="16" spans="1:8" ht="24.75" customHeight="1">
      <c r="A16" s="52">
        <v>12</v>
      </c>
      <c r="B16" s="53"/>
      <c r="C16" s="53"/>
      <c r="D16" s="53"/>
      <c r="E16" s="53"/>
      <c r="F16" s="53"/>
      <c r="G16" s="53"/>
      <c r="H16" s="54"/>
    </row>
    <row r="17" spans="1:8" ht="24.75" customHeight="1">
      <c r="A17" s="52">
        <v>13</v>
      </c>
      <c r="B17" s="53"/>
      <c r="C17" s="53"/>
      <c r="D17" s="53"/>
      <c r="E17" s="53"/>
      <c r="F17" s="53"/>
      <c r="G17" s="53"/>
      <c r="H17" s="54"/>
    </row>
    <row r="18" spans="1:8" ht="24.75" customHeight="1">
      <c r="A18" s="52">
        <v>14</v>
      </c>
      <c r="B18" s="53"/>
      <c r="C18" s="53"/>
      <c r="D18" s="53"/>
      <c r="E18" s="53"/>
      <c r="F18" s="53"/>
      <c r="G18" s="53"/>
      <c r="H18" s="54"/>
    </row>
    <row r="19" spans="1:8" ht="24.75" customHeight="1">
      <c r="A19" s="52">
        <v>15</v>
      </c>
      <c r="B19" s="53"/>
      <c r="C19" s="53"/>
      <c r="D19" s="53"/>
      <c r="E19" s="53"/>
      <c r="F19" s="53"/>
      <c r="G19" s="53"/>
      <c r="H19" s="54"/>
    </row>
    <row r="20" spans="1:8" ht="24.75" customHeight="1">
      <c r="A20" s="52">
        <v>16</v>
      </c>
      <c r="B20" s="53"/>
      <c r="C20" s="53"/>
      <c r="D20" s="53"/>
      <c r="E20" s="53"/>
      <c r="F20" s="53"/>
      <c r="G20" s="53"/>
      <c r="H20" s="54"/>
    </row>
    <row r="21" spans="1:8" ht="24.75" customHeight="1">
      <c r="A21" s="52">
        <v>17</v>
      </c>
      <c r="B21" s="53"/>
      <c r="C21" s="53"/>
      <c r="D21" s="53"/>
      <c r="E21" s="53"/>
      <c r="F21" s="53"/>
      <c r="G21" s="53"/>
      <c r="H21" s="54"/>
    </row>
    <row r="22" spans="1:8" ht="24.75" customHeight="1">
      <c r="A22" s="52">
        <v>18</v>
      </c>
      <c r="B22" s="53"/>
      <c r="C22" s="53"/>
      <c r="D22" s="53"/>
      <c r="E22" s="53"/>
      <c r="F22" s="53"/>
      <c r="G22" s="53"/>
      <c r="H22" s="54"/>
    </row>
    <row r="23" spans="1:8" ht="24.75" customHeight="1">
      <c r="A23" s="52">
        <v>19</v>
      </c>
      <c r="B23" s="53"/>
      <c r="C23" s="53"/>
      <c r="D23" s="53"/>
      <c r="E23" s="53"/>
      <c r="F23" s="53"/>
      <c r="G23" s="53"/>
      <c r="H23" s="54"/>
    </row>
    <row r="24" spans="1:8" ht="24.75" customHeight="1">
      <c r="A24" s="52">
        <v>20</v>
      </c>
      <c r="B24" s="53"/>
      <c r="C24" s="53"/>
      <c r="D24" s="53"/>
      <c r="E24" s="53"/>
      <c r="F24" s="53"/>
      <c r="G24" s="53"/>
      <c r="H24" s="54"/>
    </row>
    <row r="25" spans="1:8" ht="24.75" customHeight="1">
      <c r="A25" s="52">
        <v>21</v>
      </c>
      <c r="B25" s="53"/>
      <c r="C25" s="53"/>
      <c r="D25" s="53"/>
      <c r="E25" s="53"/>
      <c r="F25" s="53"/>
      <c r="G25" s="53"/>
      <c r="H25" s="54"/>
    </row>
    <row r="26" spans="1:8" ht="24.75" customHeight="1">
      <c r="A26" s="52">
        <v>22</v>
      </c>
      <c r="B26" s="53"/>
      <c r="C26" s="53"/>
      <c r="D26" s="53"/>
      <c r="E26" s="53"/>
      <c r="F26" s="53"/>
      <c r="G26" s="53"/>
      <c r="H26" s="54"/>
    </row>
    <row r="27" spans="1:8" ht="24.75" customHeight="1">
      <c r="A27" s="52">
        <v>23</v>
      </c>
      <c r="B27" s="53"/>
      <c r="C27" s="53"/>
      <c r="D27" s="53"/>
      <c r="E27" s="53"/>
      <c r="F27" s="53"/>
      <c r="G27" s="53"/>
      <c r="H27" s="54"/>
    </row>
    <row r="28" spans="1:8" ht="24.75" customHeight="1">
      <c r="A28" s="52">
        <v>24</v>
      </c>
      <c r="B28" s="53"/>
      <c r="C28" s="53"/>
      <c r="D28" s="53"/>
      <c r="E28" s="53"/>
      <c r="F28" s="53"/>
      <c r="G28" s="53"/>
      <c r="H28" s="54"/>
    </row>
    <row r="29" spans="1:8" ht="24.75" customHeight="1">
      <c r="A29" s="52">
        <v>25</v>
      </c>
      <c r="B29" s="53"/>
      <c r="C29" s="53"/>
      <c r="D29" s="53"/>
      <c r="E29" s="53"/>
      <c r="F29" s="53"/>
      <c r="G29" s="53"/>
      <c r="H29" s="54"/>
    </row>
    <row r="30" spans="1:8" ht="24.75" customHeight="1">
      <c r="A30" s="52">
        <v>26</v>
      </c>
      <c r="B30" s="53"/>
      <c r="C30" s="53"/>
      <c r="D30" s="53"/>
      <c r="E30" s="53"/>
      <c r="F30" s="53"/>
      <c r="G30" s="53"/>
      <c r="H30" s="54"/>
    </row>
    <row r="31" spans="1:8" ht="24.75" customHeight="1">
      <c r="A31" s="52">
        <v>27</v>
      </c>
      <c r="B31" s="53"/>
      <c r="C31" s="53"/>
      <c r="D31" s="53"/>
      <c r="E31" s="53"/>
      <c r="F31" s="53"/>
      <c r="G31" s="53"/>
      <c r="H31" s="54"/>
    </row>
    <row r="32" spans="1:8" ht="24.75" customHeight="1">
      <c r="A32" s="52">
        <v>28</v>
      </c>
      <c r="B32" s="53"/>
      <c r="C32" s="53"/>
      <c r="D32" s="53"/>
      <c r="E32" s="53"/>
      <c r="F32" s="53"/>
      <c r="G32" s="53"/>
      <c r="H32" s="54"/>
    </row>
    <row r="33" spans="1:8" ht="24.75" customHeight="1">
      <c r="A33" s="52">
        <v>29</v>
      </c>
      <c r="B33" s="53"/>
      <c r="C33" s="53"/>
      <c r="D33" s="53"/>
      <c r="E33" s="53"/>
      <c r="F33" s="53"/>
      <c r="G33" s="53"/>
      <c r="H33" s="54"/>
    </row>
    <row r="34" spans="1:8" ht="24.75" customHeight="1" thickBot="1">
      <c r="A34" s="55">
        <v>30</v>
      </c>
      <c r="B34" s="56"/>
      <c r="C34" s="56"/>
      <c r="D34" s="56"/>
      <c r="E34" s="56"/>
      <c r="F34" s="56"/>
      <c r="G34" s="56"/>
      <c r="H34" s="57"/>
    </row>
    <row r="35" spans="1:8" ht="24.75" customHeight="1">
      <c r="A35" s="45" t="s">
        <v>72</v>
      </c>
      <c r="B35" s="46"/>
      <c r="C35" s="46"/>
      <c r="D35" s="46"/>
      <c r="E35" s="46"/>
      <c r="F35" s="46"/>
      <c r="G35" s="46"/>
      <c r="H35" s="46"/>
    </row>
    <row r="36" ht="13.5" customHeight="1"/>
    <row r="37" spans="1:8" ht="13.5" customHeight="1" thickBot="1">
      <c r="A37" s="47" t="s">
        <v>81</v>
      </c>
      <c r="H37" s="48" t="str">
        <f>"（団体名　"&amp;'（２）団体結成・継続届'!E31&amp;"）"</f>
        <v>（団体名　）</v>
      </c>
    </row>
    <row r="38" spans="1:8" ht="24.75" customHeight="1">
      <c r="A38" s="49"/>
      <c r="B38" s="88" t="s">
        <v>107</v>
      </c>
      <c r="C38" s="50" t="s">
        <v>75</v>
      </c>
      <c r="D38" s="50" t="s">
        <v>76</v>
      </c>
      <c r="E38" s="50" t="s">
        <v>77</v>
      </c>
      <c r="F38" s="50" t="s">
        <v>78</v>
      </c>
      <c r="G38" s="50" t="s">
        <v>79</v>
      </c>
      <c r="H38" s="51" t="s">
        <v>80</v>
      </c>
    </row>
    <row r="39" spans="1:8" ht="24.75" customHeight="1">
      <c r="A39" s="52">
        <v>31</v>
      </c>
      <c r="B39" s="53"/>
      <c r="C39" s="53"/>
      <c r="D39" s="53"/>
      <c r="E39" s="53"/>
      <c r="F39" s="53"/>
      <c r="G39" s="53"/>
      <c r="H39" s="54"/>
    </row>
    <row r="40" spans="1:8" ht="24.75" customHeight="1">
      <c r="A40" s="52">
        <v>32</v>
      </c>
      <c r="B40" s="53"/>
      <c r="C40" s="53"/>
      <c r="D40" s="53"/>
      <c r="E40" s="53"/>
      <c r="F40" s="53"/>
      <c r="G40" s="53"/>
      <c r="H40" s="54"/>
    </row>
    <row r="41" spans="1:8" ht="24.75" customHeight="1">
      <c r="A41" s="52">
        <v>33</v>
      </c>
      <c r="B41" s="53"/>
      <c r="C41" s="53"/>
      <c r="D41" s="53"/>
      <c r="E41" s="53"/>
      <c r="F41" s="53"/>
      <c r="G41" s="53"/>
      <c r="H41" s="54"/>
    </row>
    <row r="42" spans="1:8" ht="24.75" customHeight="1">
      <c r="A42" s="52">
        <v>34</v>
      </c>
      <c r="B42" s="53"/>
      <c r="C42" s="53"/>
      <c r="D42" s="53"/>
      <c r="E42" s="53"/>
      <c r="F42" s="53"/>
      <c r="G42" s="53"/>
      <c r="H42" s="54"/>
    </row>
    <row r="43" spans="1:8" ht="24.75" customHeight="1">
      <c r="A43" s="52">
        <v>35</v>
      </c>
      <c r="B43" s="53"/>
      <c r="C43" s="53"/>
      <c r="D43" s="53"/>
      <c r="E43" s="53"/>
      <c r="F43" s="53"/>
      <c r="G43" s="53"/>
      <c r="H43" s="54"/>
    </row>
    <row r="44" spans="1:8" ht="24.75" customHeight="1">
      <c r="A44" s="52">
        <v>36</v>
      </c>
      <c r="B44" s="53"/>
      <c r="C44" s="53"/>
      <c r="D44" s="53"/>
      <c r="E44" s="53"/>
      <c r="F44" s="53"/>
      <c r="G44" s="53"/>
      <c r="H44" s="54"/>
    </row>
    <row r="45" spans="1:8" ht="24.75" customHeight="1">
      <c r="A45" s="52">
        <v>37</v>
      </c>
      <c r="B45" s="53"/>
      <c r="C45" s="53"/>
      <c r="D45" s="53"/>
      <c r="E45" s="53"/>
      <c r="F45" s="53"/>
      <c r="G45" s="53"/>
      <c r="H45" s="54"/>
    </row>
    <row r="46" spans="1:8" ht="24.75" customHeight="1">
      <c r="A46" s="52">
        <v>38</v>
      </c>
      <c r="B46" s="53"/>
      <c r="C46" s="53"/>
      <c r="D46" s="53"/>
      <c r="E46" s="53"/>
      <c r="F46" s="53"/>
      <c r="G46" s="53"/>
      <c r="H46" s="54"/>
    </row>
    <row r="47" spans="1:8" ht="24.75" customHeight="1">
      <c r="A47" s="52">
        <v>39</v>
      </c>
      <c r="B47" s="53"/>
      <c r="C47" s="53"/>
      <c r="D47" s="53"/>
      <c r="E47" s="53"/>
      <c r="F47" s="53"/>
      <c r="G47" s="53"/>
      <c r="H47" s="54"/>
    </row>
    <row r="48" spans="1:8" ht="24.75" customHeight="1">
      <c r="A48" s="52">
        <v>40</v>
      </c>
      <c r="B48" s="53"/>
      <c r="C48" s="53"/>
      <c r="D48" s="53"/>
      <c r="E48" s="53"/>
      <c r="F48" s="53"/>
      <c r="G48" s="53"/>
      <c r="H48" s="54"/>
    </row>
    <row r="49" spans="1:8" ht="24.75" customHeight="1">
      <c r="A49" s="52">
        <v>41</v>
      </c>
      <c r="B49" s="53"/>
      <c r="C49" s="53"/>
      <c r="D49" s="53"/>
      <c r="E49" s="53"/>
      <c r="F49" s="53"/>
      <c r="G49" s="53"/>
      <c r="H49" s="54"/>
    </row>
    <row r="50" spans="1:8" ht="24.75" customHeight="1">
      <c r="A50" s="52">
        <v>42</v>
      </c>
      <c r="B50" s="53"/>
      <c r="C50" s="53"/>
      <c r="D50" s="53"/>
      <c r="E50" s="53"/>
      <c r="F50" s="53"/>
      <c r="G50" s="53"/>
      <c r="H50" s="54"/>
    </row>
    <row r="51" spans="1:8" ht="24.75" customHeight="1">
      <c r="A51" s="52">
        <v>43</v>
      </c>
      <c r="B51" s="53"/>
      <c r="C51" s="53"/>
      <c r="D51" s="53"/>
      <c r="E51" s="53"/>
      <c r="F51" s="53"/>
      <c r="G51" s="53"/>
      <c r="H51" s="54"/>
    </row>
    <row r="52" spans="1:8" ht="24.75" customHeight="1">
      <c r="A52" s="52">
        <v>44</v>
      </c>
      <c r="B52" s="53"/>
      <c r="C52" s="53"/>
      <c r="D52" s="53"/>
      <c r="E52" s="53"/>
      <c r="F52" s="53"/>
      <c r="G52" s="53"/>
      <c r="H52" s="54"/>
    </row>
    <row r="53" spans="1:8" ht="24.75" customHeight="1">
      <c r="A53" s="52">
        <v>45</v>
      </c>
      <c r="B53" s="53"/>
      <c r="C53" s="53"/>
      <c r="D53" s="53"/>
      <c r="E53" s="53"/>
      <c r="F53" s="53"/>
      <c r="G53" s="53"/>
      <c r="H53" s="54"/>
    </row>
    <row r="54" spans="1:8" ht="24.75" customHeight="1">
      <c r="A54" s="52">
        <v>46</v>
      </c>
      <c r="B54" s="53"/>
      <c r="C54" s="53"/>
      <c r="D54" s="53"/>
      <c r="E54" s="53"/>
      <c r="F54" s="53"/>
      <c r="G54" s="53"/>
      <c r="H54" s="54"/>
    </row>
    <row r="55" spans="1:8" ht="24.75" customHeight="1">
      <c r="A55" s="52">
        <v>47</v>
      </c>
      <c r="B55" s="53"/>
      <c r="C55" s="53"/>
      <c r="D55" s="53"/>
      <c r="E55" s="53"/>
      <c r="F55" s="53"/>
      <c r="G55" s="53"/>
      <c r="H55" s="54"/>
    </row>
    <row r="56" spans="1:8" ht="24.75" customHeight="1">
      <c r="A56" s="52">
        <v>48</v>
      </c>
      <c r="B56" s="53"/>
      <c r="C56" s="53"/>
      <c r="D56" s="53"/>
      <c r="E56" s="53"/>
      <c r="F56" s="53"/>
      <c r="G56" s="53"/>
      <c r="H56" s="54"/>
    </row>
    <row r="57" spans="1:8" ht="24.75" customHeight="1">
      <c r="A57" s="52">
        <v>49</v>
      </c>
      <c r="B57" s="53"/>
      <c r="C57" s="53"/>
      <c r="D57" s="53"/>
      <c r="E57" s="53"/>
      <c r="F57" s="53"/>
      <c r="G57" s="53"/>
      <c r="H57" s="54"/>
    </row>
    <row r="58" spans="1:8" ht="24.75" customHeight="1">
      <c r="A58" s="52">
        <v>50</v>
      </c>
      <c r="B58" s="53"/>
      <c r="C58" s="53"/>
      <c r="D58" s="53"/>
      <c r="E58" s="53"/>
      <c r="F58" s="53"/>
      <c r="G58" s="53"/>
      <c r="H58" s="54"/>
    </row>
    <row r="59" spans="1:8" ht="24.75" customHeight="1">
      <c r="A59" s="52">
        <v>51</v>
      </c>
      <c r="B59" s="53"/>
      <c r="C59" s="53"/>
      <c r="D59" s="53"/>
      <c r="E59" s="53"/>
      <c r="F59" s="53"/>
      <c r="G59" s="53"/>
      <c r="H59" s="54"/>
    </row>
    <row r="60" spans="1:8" ht="24.75" customHeight="1">
      <c r="A60" s="52">
        <v>52</v>
      </c>
      <c r="B60" s="53"/>
      <c r="C60" s="53"/>
      <c r="D60" s="53"/>
      <c r="E60" s="53"/>
      <c r="F60" s="53"/>
      <c r="G60" s="53"/>
      <c r="H60" s="54"/>
    </row>
    <row r="61" spans="1:8" ht="24.75" customHeight="1">
      <c r="A61" s="52">
        <v>53</v>
      </c>
      <c r="B61" s="53"/>
      <c r="C61" s="53"/>
      <c r="D61" s="53"/>
      <c r="E61" s="53"/>
      <c r="F61" s="53"/>
      <c r="G61" s="53"/>
      <c r="H61" s="54"/>
    </row>
    <row r="62" spans="1:8" ht="24.75" customHeight="1">
      <c r="A62" s="52">
        <v>54</v>
      </c>
      <c r="B62" s="53"/>
      <c r="C62" s="53"/>
      <c r="D62" s="53"/>
      <c r="E62" s="53"/>
      <c r="F62" s="53"/>
      <c r="G62" s="53"/>
      <c r="H62" s="54"/>
    </row>
    <row r="63" spans="1:8" ht="24.75" customHeight="1">
      <c r="A63" s="52">
        <v>55</v>
      </c>
      <c r="B63" s="53"/>
      <c r="C63" s="53"/>
      <c r="D63" s="53"/>
      <c r="E63" s="53"/>
      <c r="F63" s="53"/>
      <c r="G63" s="53"/>
      <c r="H63" s="54"/>
    </row>
    <row r="64" spans="1:8" ht="24.75" customHeight="1">
      <c r="A64" s="52">
        <v>56</v>
      </c>
      <c r="B64" s="53"/>
      <c r="C64" s="53"/>
      <c r="D64" s="53"/>
      <c r="E64" s="53"/>
      <c r="F64" s="53"/>
      <c r="G64" s="53"/>
      <c r="H64" s="54"/>
    </row>
    <row r="65" spans="1:8" ht="24.75" customHeight="1">
      <c r="A65" s="52">
        <v>57</v>
      </c>
      <c r="B65" s="53"/>
      <c r="C65" s="53"/>
      <c r="D65" s="53"/>
      <c r="E65" s="53"/>
      <c r="F65" s="53"/>
      <c r="G65" s="53"/>
      <c r="H65" s="54"/>
    </row>
    <row r="66" spans="1:8" ht="24.75" customHeight="1">
      <c r="A66" s="52">
        <v>58</v>
      </c>
      <c r="B66" s="53"/>
      <c r="C66" s="53"/>
      <c r="D66" s="53"/>
      <c r="E66" s="53"/>
      <c r="F66" s="53"/>
      <c r="G66" s="53"/>
      <c r="H66" s="54"/>
    </row>
    <row r="67" spans="1:8" ht="24.75" customHeight="1">
      <c r="A67" s="52">
        <v>59</v>
      </c>
      <c r="B67" s="53"/>
      <c r="C67" s="53"/>
      <c r="D67" s="53"/>
      <c r="E67" s="53"/>
      <c r="F67" s="53"/>
      <c r="G67" s="53"/>
      <c r="H67" s="54"/>
    </row>
    <row r="68" spans="1:8" ht="24.75" customHeight="1" thickBot="1">
      <c r="A68" s="55">
        <v>60</v>
      </c>
      <c r="B68" s="56"/>
      <c r="C68" s="56"/>
      <c r="D68" s="56"/>
      <c r="E68" s="56"/>
      <c r="F68" s="56"/>
      <c r="G68" s="56"/>
      <c r="H68" s="57"/>
    </row>
    <row r="69" spans="1:8" ht="24.75" customHeight="1">
      <c r="A69" s="45" t="s">
        <v>72</v>
      </c>
      <c r="B69" s="46"/>
      <c r="C69" s="46"/>
      <c r="D69" s="46"/>
      <c r="E69" s="46"/>
      <c r="F69" s="46"/>
      <c r="G69" s="46"/>
      <c r="H69" s="46"/>
    </row>
    <row r="70" ht="13.5" customHeight="1"/>
    <row r="71" spans="1:8" ht="13.5" customHeight="1" thickBot="1">
      <c r="A71" s="47" t="s">
        <v>81</v>
      </c>
      <c r="H71" s="48" t="str">
        <f>"（団体名　"&amp;'（２）団体結成・継続届'!E31&amp;"）"</f>
        <v>（団体名　）</v>
      </c>
    </row>
    <row r="72" spans="1:8" ht="24.75" customHeight="1">
      <c r="A72" s="49"/>
      <c r="B72" s="88" t="s">
        <v>107</v>
      </c>
      <c r="C72" s="50" t="s">
        <v>75</v>
      </c>
      <c r="D72" s="50" t="s">
        <v>76</v>
      </c>
      <c r="E72" s="50" t="s">
        <v>77</v>
      </c>
      <c r="F72" s="50" t="s">
        <v>78</v>
      </c>
      <c r="G72" s="50" t="s">
        <v>79</v>
      </c>
      <c r="H72" s="51" t="s">
        <v>80</v>
      </c>
    </row>
    <row r="73" spans="1:8" ht="24.75" customHeight="1">
      <c r="A73" s="52">
        <v>61</v>
      </c>
      <c r="B73" s="53"/>
      <c r="C73" s="53"/>
      <c r="D73" s="53"/>
      <c r="E73" s="53"/>
      <c r="F73" s="53"/>
      <c r="G73" s="53"/>
      <c r="H73" s="54"/>
    </row>
    <row r="74" spans="1:8" ht="24.75" customHeight="1">
      <c r="A74" s="52">
        <v>62</v>
      </c>
      <c r="B74" s="53"/>
      <c r="C74" s="53"/>
      <c r="D74" s="53"/>
      <c r="E74" s="53"/>
      <c r="F74" s="53"/>
      <c r="G74" s="53"/>
      <c r="H74" s="54"/>
    </row>
    <row r="75" spans="1:8" ht="24.75" customHeight="1">
      <c r="A75" s="52">
        <v>63</v>
      </c>
      <c r="B75" s="53"/>
      <c r="C75" s="53"/>
      <c r="D75" s="53"/>
      <c r="E75" s="53"/>
      <c r="F75" s="53"/>
      <c r="G75" s="53"/>
      <c r="H75" s="54"/>
    </row>
    <row r="76" spans="1:8" ht="24.75" customHeight="1">
      <c r="A76" s="52">
        <v>64</v>
      </c>
      <c r="B76" s="53"/>
      <c r="C76" s="53"/>
      <c r="D76" s="53"/>
      <c r="E76" s="53"/>
      <c r="F76" s="53"/>
      <c r="G76" s="53"/>
      <c r="H76" s="54"/>
    </row>
    <row r="77" spans="1:8" ht="24.75" customHeight="1">
      <c r="A77" s="52">
        <v>65</v>
      </c>
      <c r="B77" s="53"/>
      <c r="C77" s="53"/>
      <c r="D77" s="53"/>
      <c r="E77" s="53"/>
      <c r="F77" s="53"/>
      <c r="G77" s="53"/>
      <c r="H77" s="54"/>
    </row>
    <row r="78" spans="1:8" ht="24.75" customHeight="1">
      <c r="A78" s="52">
        <v>66</v>
      </c>
      <c r="B78" s="53"/>
      <c r="C78" s="53"/>
      <c r="D78" s="53"/>
      <c r="E78" s="53"/>
      <c r="F78" s="53"/>
      <c r="G78" s="53"/>
      <c r="H78" s="54"/>
    </row>
    <row r="79" spans="1:8" ht="24.75" customHeight="1">
      <c r="A79" s="52">
        <v>67</v>
      </c>
      <c r="B79" s="53"/>
      <c r="C79" s="53"/>
      <c r="D79" s="53"/>
      <c r="E79" s="53"/>
      <c r="F79" s="53"/>
      <c r="G79" s="53"/>
      <c r="H79" s="54"/>
    </row>
    <row r="80" spans="1:8" ht="24.75" customHeight="1">
      <c r="A80" s="52">
        <v>68</v>
      </c>
      <c r="B80" s="53"/>
      <c r="C80" s="53"/>
      <c r="D80" s="53"/>
      <c r="E80" s="53"/>
      <c r="F80" s="53"/>
      <c r="G80" s="53"/>
      <c r="H80" s="54"/>
    </row>
    <row r="81" spans="1:8" ht="24.75" customHeight="1">
      <c r="A81" s="52">
        <v>69</v>
      </c>
      <c r="B81" s="53"/>
      <c r="C81" s="53"/>
      <c r="D81" s="53"/>
      <c r="E81" s="53"/>
      <c r="F81" s="53"/>
      <c r="G81" s="53"/>
      <c r="H81" s="54"/>
    </row>
    <row r="82" spans="1:8" ht="24.75" customHeight="1">
      <c r="A82" s="52">
        <v>70</v>
      </c>
      <c r="B82" s="53"/>
      <c r="C82" s="53"/>
      <c r="D82" s="53"/>
      <c r="E82" s="53"/>
      <c r="F82" s="53"/>
      <c r="G82" s="53"/>
      <c r="H82" s="54"/>
    </row>
    <row r="83" spans="1:8" ht="24.75" customHeight="1">
      <c r="A83" s="52">
        <v>71</v>
      </c>
      <c r="B83" s="53"/>
      <c r="C83" s="53"/>
      <c r="D83" s="53"/>
      <c r="E83" s="53"/>
      <c r="F83" s="53"/>
      <c r="G83" s="53"/>
      <c r="H83" s="54"/>
    </row>
    <row r="84" spans="1:8" ht="24.75" customHeight="1">
      <c r="A84" s="52">
        <v>72</v>
      </c>
      <c r="B84" s="53"/>
      <c r="C84" s="53"/>
      <c r="D84" s="53"/>
      <c r="E84" s="53"/>
      <c r="F84" s="53"/>
      <c r="G84" s="53"/>
      <c r="H84" s="54"/>
    </row>
    <row r="85" spans="1:8" ht="24.75" customHeight="1">
      <c r="A85" s="52">
        <v>73</v>
      </c>
      <c r="B85" s="53"/>
      <c r="C85" s="53"/>
      <c r="D85" s="53"/>
      <c r="E85" s="53"/>
      <c r="F85" s="53"/>
      <c r="G85" s="53"/>
      <c r="H85" s="54"/>
    </row>
    <row r="86" spans="1:8" ht="24.75" customHeight="1">
      <c r="A86" s="52">
        <v>74</v>
      </c>
      <c r="B86" s="53"/>
      <c r="C86" s="53"/>
      <c r="D86" s="53"/>
      <c r="E86" s="53"/>
      <c r="F86" s="53"/>
      <c r="G86" s="53"/>
      <c r="H86" s="54"/>
    </row>
    <row r="87" spans="1:8" ht="24.75" customHeight="1">
      <c r="A87" s="52">
        <v>75</v>
      </c>
      <c r="B87" s="53"/>
      <c r="C87" s="53"/>
      <c r="D87" s="53"/>
      <c r="E87" s="53"/>
      <c r="F87" s="53"/>
      <c r="G87" s="53"/>
      <c r="H87" s="54"/>
    </row>
    <row r="88" spans="1:8" ht="24.75" customHeight="1">
      <c r="A88" s="52">
        <v>76</v>
      </c>
      <c r="B88" s="53"/>
      <c r="C88" s="53"/>
      <c r="D88" s="53"/>
      <c r="E88" s="53"/>
      <c r="F88" s="53"/>
      <c r="G88" s="53"/>
      <c r="H88" s="54"/>
    </row>
    <row r="89" spans="1:8" ht="24.75" customHeight="1">
      <c r="A89" s="52">
        <v>77</v>
      </c>
      <c r="B89" s="53"/>
      <c r="C89" s="53"/>
      <c r="D89" s="53"/>
      <c r="E89" s="53"/>
      <c r="F89" s="53"/>
      <c r="G89" s="53"/>
      <c r="H89" s="54"/>
    </row>
    <row r="90" spans="1:8" ht="24.75" customHeight="1">
      <c r="A90" s="52">
        <v>78</v>
      </c>
      <c r="B90" s="53"/>
      <c r="C90" s="53"/>
      <c r="D90" s="53"/>
      <c r="E90" s="53"/>
      <c r="F90" s="53"/>
      <c r="G90" s="53"/>
      <c r="H90" s="54"/>
    </row>
    <row r="91" spans="1:8" ht="24.75" customHeight="1">
      <c r="A91" s="52">
        <v>79</v>
      </c>
      <c r="B91" s="53"/>
      <c r="C91" s="53"/>
      <c r="D91" s="53"/>
      <c r="E91" s="53"/>
      <c r="F91" s="53"/>
      <c r="G91" s="53"/>
      <c r="H91" s="54"/>
    </row>
    <row r="92" spans="1:8" ht="24.75" customHeight="1">
      <c r="A92" s="52">
        <v>80</v>
      </c>
      <c r="B92" s="53"/>
      <c r="C92" s="53"/>
      <c r="D92" s="53"/>
      <c r="E92" s="53"/>
      <c r="F92" s="53"/>
      <c r="G92" s="53"/>
      <c r="H92" s="54"/>
    </row>
    <row r="93" spans="1:8" ht="24.75" customHeight="1">
      <c r="A93" s="52">
        <v>81</v>
      </c>
      <c r="B93" s="53"/>
      <c r="C93" s="53"/>
      <c r="D93" s="53"/>
      <c r="E93" s="53"/>
      <c r="F93" s="53"/>
      <c r="G93" s="53"/>
      <c r="H93" s="54"/>
    </row>
    <row r="94" spans="1:8" ht="24.75" customHeight="1">
      <c r="A94" s="52">
        <v>82</v>
      </c>
      <c r="B94" s="53"/>
      <c r="C94" s="53"/>
      <c r="D94" s="53"/>
      <c r="E94" s="53"/>
      <c r="F94" s="53"/>
      <c r="G94" s="53"/>
      <c r="H94" s="54"/>
    </row>
    <row r="95" spans="1:8" ht="24.75" customHeight="1">
      <c r="A95" s="52">
        <v>83</v>
      </c>
      <c r="B95" s="53"/>
      <c r="C95" s="53"/>
      <c r="D95" s="53"/>
      <c r="E95" s="53"/>
      <c r="F95" s="53"/>
      <c r="G95" s="53"/>
      <c r="H95" s="54"/>
    </row>
    <row r="96" spans="1:8" ht="24.75" customHeight="1">
      <c r="A96" s="52">
        <v>84</v>
      </c>
      <c r="B96" s="53"/>
      <c r="C96" s="53"/>
      <c r="D96" s="53"/>
      <c r="E96" s="53"/>
      <c r="F96" s="53"/>
      <c r="G96" s="53"/>
      <c r="H96" s="54"/>
    </row>
    <row r="97" spans="1:8" ht="24.75" customHeight="1">
      <c r="A97" s="52">
        <v>85</v>
      </c>
      <c r="B97" s="53"/>
      <c r="C97" s="53"/>
      <c r="D97" s="53"/>
      <c r="E97" s="53"/>
      <c r="F97" s="53"/>
      <c r="G97" s="53"/>
      <c r="H97" s="54"/>
    </row>
    <row r="98" spans="1:8" ht="24.75" customHeight="1">
      <c r="A98" s="52">
        <v>86</v>
      </c>
      <c r="B98" s="53"/>
      <c r="C98" s="53"/>
      <c r="D98" s="53"/>
      <c r="E98" s="53"/>
      <c r="F98" s="53"/>
      <c r="G98" s="53"/>
      <c r="H98" s="54"/>
    </row>
    <row r="99" spans="1:8" ht="24.75" customHeight="1">
      <c r="A99" s="52">
        <v>87</v>
      </c>
      <c r="B99" s="53"/>
      <c r="C99" s="53"/>
      <c r="D99" s="53"/>
      <c r="E99" s="53"/>
      <c r="F99" s="53"/>
      <c r="G99" s="53"/>
      <c r="H99" s="54"/>
    </row>
    <row r="100" spans="1:8" ht="24.75" customHeight="1">
      <c r="A100" s="52">
        <v>88</v>
      </c>
      <c r="B100" s="53"/>
      <c r="C100" s="53"/>
      <c r="D100" s="53"/>
      <c r="E100" s="53"/>
      <c r="F100" s="53"/>
      <c r="G100" s="53"/>
      <c r="H100" s="54"/>
    </row>
    <row r="101" spans="1:8" ht="24.75" customHeight="1">
      <c r="A101" s="52">
        <v>89</v>
      </c>
      <c r="B101" s="53"/>
      <c r="C101" s="53"/>
      <c r="D101" s="53"/>
      <c r="E101" s="53"/>
      <c r="F101" s="53"/>
      <c r="G101" s="53"/>
      <c r="H101" s="54"/>
    </row>
    <row r="102" spans="1:8" ht="24.75" customHeight="1" thickBot="1">
      <c r="A102" s="55">
        <v>90</v>
      </c>
      <c r="B102" s="56"/>
      <c r="C102" s="56"/>
      <c r="D102" s="56"/>
      <c r="E102" s="56"/>
      <c r="F102" s="56"/>
      <c r="G102" s="56"/>
      <c r="H102" s="57"/>
    </row>
    <row r="103" spans="1:8" ht="24.75" customHeight="1">
      <c r="A103" s="45" t="s">
        <v>72</v>
      </c>
      <c r="B103" s="46"/>
      <c r="C103" s="46"/>
      <c r="D103" s="46"/>
      <c r="E103" s="46"/>
      <c r="F103" s="46"/>
      <c r="G103" s="46"/>
      <c r="H103" s="46"/>
    </row>
    <row r="104" ht="13.5" customHeight="1"/>
    <row r="105" spans="1:8" ht="13.5" customHeight="1" thickBot="1">
      <c r="A105" s="47" t="s">
        <v>81</v>
      </c>
      <c r="H105" s="48" t="str">
        <f>"（団体名　"&amp;'（２）団体結成・継続届'!E31&amp;"）"</f>
        <v>（団体名　）</v>
      </c>
    </row>
    <row r="106" spans="1:8" ht="24.75" customHeight="1">
      <c r="A106" s="49"/>
      <c r="B106" s="88" t="s">
        <v>107</v>
      </c>
      <c r="C106" s="50" t="s">
        <v>75</v>
      </c>
      <c r="D106" s="50" t="s">
        <v>76</v>
      </c>
      <c r="E106" s="50" t="s">
        <v>77</v>
      </c>
      <c r="F106" s="50" t="s">
        <v>78</v>
      </c>
      <c r="G106" s="50" t="s">
        <v>79</v>
      </c>
      <c r="H106" s="51" t="s">
        <v>80</v>
      </c>
    </row>
    <row r="107" spans="1:8" ht="24.75" customHeight="1">
      <c r="A107" s="52">
        <v>91</v>
      </c>
      <c r="B107" s="53"/>
      <c r="C107" s="53"/>
      <c r="D107" s="53"/>
      <c r="E107" s="53"/>
      <c r="F107" s="53"/>
      <c r="G107" s="53"/>
      <c r="H107" s="54"/>
    </row>
    <row r="108" spans="1:8" ht="24.75" customHeight="1">
      <c r="A108" s="52">
        <v>92</v>
      </c>
      <c r="B108" s="53"/>
      <c r="C108" s="53"/>
      <c r="D108" s="53"/>
      <c r="E108" s="53"/>
      <c r="F108" s="53"/>
      <c r="G108" s="53"/>
      <c r="H108" s="54"/>
    </row>
    <row r="109" spans="1:8" ht="24.75" customHeight="1">
      <c r="A109" s="52">
        <v>93</v>
      </c>
      <c r="B109" s="53"/>
      <c r="C109" s="53"/>
      <c r="D109" s="53"/>
      <c r="E109" s="53"/>
      <c r="F109" s="53"/>
      <c r="G109" s="53"/>
      <c r="H109" s="54"/>
    </row>
    <row r="110" spans="1:8" ht="24.75" customHeight="1">
      <c r="A110" s="52">
        <v>94</v>
      </c>
      <c r="B110" s="53"/>
      <c r="C110" s="53"/>
      <c r="D110" s="53"/>
      <c r="E110" s="53"/>
      <c r="F110" s="53"/>
      <c r="G110" s="53"/>
      <c r="H110" s="54"/>
    </row>
    <row r="111" spans="1:8" ht="24.75" customHeight="1">
      <c r="A111" s="52">
        <v>95</v>
      </c>
      <c r="B111" s="53"/>
      <c r="C111" s="53"/>
      <c r="D111" s="53"/>
      <c r="E111" s="53"/>
      <c r="F111" s="53"/>
      <c r="G111" s="53"/>
      <c r="H111" s="54"/>
    </row>
    <row r="112" spans="1:8" ht="24.75" customHeight="1">
      <c r="A112" s="52">
        <v>96</v>
      </c>
      <c r="B112" s="53"/>
      <c r="C112" s="53"/>
      <c r="D112" s="53"/>
      <c r="E112" s="53"/>
      <c r="F112" s="53"/>
      <c r="G112" s="53"/>
      <c r="H112" s="54"/>
    </row>
    <row r="113" spans="1:8" ht="24.75" customHeight="1">
      <c r="A113" s="52">
        <v>97</v>
      </c>
      <c r="B113" s="53"/>
      <c r="C113" s="53"/>
      <c r="D113" s="53"/>
      <c r="E113" s="53"/>
      <c r="F113" s="53"/>
      <c r="G113" s="53"/>
      <c r="H113" s="54"/>
    </row>
    <row r="114" spans="1:8" ht="24.75" customHeight="1">
      <c r="A114" s="52">
        <v>98</v>
      </c>
      <c r="B114" s="53"/>
      <c r="C114" s="53"/>
      <c r="D114" s="53"/>
      <c r="E114" s="53"/>
      <c r="F114" s="53"/>
      <c r="G114" s="53"/>
      <c r="H114" s="54"/>
    </row>
    <row r="115" spans="1:8" ht="24.75" customHeight="1">
      <c r="A115" s="52">
        <v>99</v>
      </c>
      <c r="B115" s="53"/>
      <c r="C115" s="53"/>
      <c r="D115" s="53"/>
      <c r="E115" s="53"/>
      <c r="F115" s="53"/>
      <c r="G115" s="53"/>
      <c r="H115" s="54"/>
    </row>
    <row r="116" spans="1:8" ht="24.75" customHeight="1">
      <c r="A116" s="52">
        <v>100</v>
      </c>
      <c r="B116" s="53"/>
      <c r="C116" s="53"/>
      <c r="D116" s="53"/>
      <c r="E116" s="53"/>
      <c r="F116" s="53"/>
      <c r="G116" s="53"/>
      <c r="H116" s="54"/>
    </row>
    <row r="117" spans="1:8" ht="24.75" customHeight="1">
      <c r="A117" s="52">
        <v>101</v>
      </c>
      <c r="B117" s="53"/>
      <c r="C117" s="53"/>
      <c r="D117" s="53"/>
      <c r="E117" s="53"/>
      <c r="F117" s="53"/>
      <c r="G117" s="53"/>
      <c r="H117" s="54"/>
    </row>
    <row r="118" spans="1:8" ht="24.75" customHeight="1">
      <c r="A118" s="52">
        <v>102</v>
      </c>
      <c r="B118" s="53"/>
      <c r="C118" s="53"/>
      <c r="D118" s="53"/>
      <c r="E118" s="53"/>
      <c r="F118" s="53"/>
      <c r="G118" s="53"/>
      <c r="H118" s="54"/>
    </row>
    <row r="119" spans="1:8" ht="24.75" customHeight="1">
      <c r="A119" s="52">
        <v>103</v>
      </c>
      <c r="B119" s="53"/>
      <c r="C119" s="53"/>
      <c r="D119" s="53"/>
      <c r="E119" s="53"/>
      <c r="F119" s="53"/>
      <c r="G119" s="53"/>
      <c r="H119" s="54"/>
    </row>
    <row r="120" spans="1:8" ht="24.75" customHeight="1">
      <c r="A120" s="52">
        <v>104</v>
      </c>
      <c r="B120" s="53"/>
      <c r="C120" s="53"/>
      <c r="D120" s="53"/>
      <c r="E120" s="53"/>
      <c r="F120" s="53"/>
      <c r="G120" s="53"/>
      <c r="H120" s="54"/>
    </row>
    <row r="121" spans="1:8" ht="24.75" customHeight="1">
      <c r="A121" s="52">
        <v>105</v>
      </c>
      <c r="B121" s="53"/>
      <c r="C121" s="53"/>
      <c r="D121" s="53"/>
      <c r="E121" s="53"/>
      <c r="F121" s="53"/>
      <c r="G121" s="53"/>
      <c r="H121" s="54"/>
    </row>
    <row r="122" spans="1:8" ht="24.75" customHeight="1">
      <c r="A122" s="52">
        <v>106</v>
      </c>
      <c r="B122" s="53"/>
      <c r="C122" s="53"/>
      <c r="D122" s="53"/>
      <c r="E122" s="53"/>
      <c r="F122" s="53"/>
      <c r="G122" s="53"/>
      <c r="H122" s="54"/>
    </row>
    <row r="123" spans="1:8" ht="24.75" customHeight="1">
      <c r="A123" s="52">
        <v>107</v>
      </c>
      <c r="B123" s="53"/>
      <c r="C123" s="53"/>
      <c r="D123" s="53"/>
      <c r="E123" s="53"/>
      <c r="F123" s="53"/>
      <c r="G123" s="53"/>
      <c r="H123" s="54"/>
    </row>
    <row r="124" spans="1:8" ht="24.75" customHeight="1">
      <c r="A124" s="52">
        <v>108</v>
      </c>
      <c r="B124" s="53"/>
      <c r="C124" s="53"/>
      <c r="D124" s="53"/>
      <c r="E124" s="53"/>
      <c r="F124" s="53"/>
      <c r="G124" s="53"/>
      <c r="H124" s="54"/>
    </row>
    <row r="125" spans="1:8" ht="24.75" customHeight="1">
      <c r="A125" s="52">
        <v>109</v>
      </c>
      <c r="B125" s="53"/>
      <c r="C125" s="53"/>
      <c r="D125" s="53"/>
      <c r="E125" s="53"/>
      <c r="F125" s="53"/>
      <c r="G125" s="53"/>
      <c r="H125" s="54"/>
    </row>
    <row r="126" spans="1:8" ht="24.75" customHeight="1">
      <c r="A126" s="52">
        <v>110</v>
      </c>
      <c r="B126" s="53"/>
      <c r="C126" s="53"/>
      <c r="D126" s="53"/>
      <c r="E126" s="53"/>
      <c r="F126" s="53"/>
      <c r="G126" s="53"/>
      <c r="H126" s="54"/>
    </row>
    <row r="127" spans="1:8" ht="24.75" customHeight="1">
      <c r="A127" s="52">
        <v>111</v>
      </c>
      <c r="B127" s="53"/>
      <c r="C127" s="53"/>
      <c r="D127" s="53"/>
      <c r="E127" s="53"/>
      <c r="F127" s="53"/>
      <c r="G127" s="53"/>
      <c r="H127" s="54"/>
    </row>
    <row r="128" spans="1:8" ht="24.75" customHeight="1">
      <c r="A128" s="52">
        <v>112</v>
      </c>
      <c r="B128" s="53"/>
      <c r="C128" s="53"/>
      <c r="D128" s="53"/>
      <c r="E128" s="53"/>
      <c r="F128" s="53"/>
      <c r="G128" s="53"/>
      <c r="H128" s="54"/>
    </row>
    <row r="129" spans="1:8" ht="24.75" customHeight="1">
      <c r="A129" s="52">
        <v>113</v>
      </c>
      <c r="B129" s="53"/>
      <c r="C129" s="53"/>
      <c r="D129" s="53"/>
      <c r="E129" s="53"/>
      <c r="F129" s="53"/>
      <c r="G129" s="53"/>
      <c r="H129" s="54"/>
    </row>
    <row r="130" spans="1:8" ht="24.75" customHeight="1">
      <c r="A130" s="52">
        <v>114</v>
      </c>
      <c r="B130" s="53"/>
      <c r="C130" s="53"/>
      <c r="D130" s="53"/>
      <c r="E130" s="53"/>
      <c r="F130" s="53"/>
      <c r="G130" s="53"/>
      <c r="H130" s="54"/>
    </row>
    <row r="131" spans="1:8" ht="24.75" customHeight="1">
      <c r="A131" s="52">
        <v>115</v>
      </c>
      <c r="B131" s="53"/>
      <c r="C131" s="53"/>
      <c r="D131" s="53"/>
      <c r="E131" s="53"/>
      <c r="F131" s="53"/>
      <c r="G131" s="53"/>
      <c r="H131" s="54"/>
    </row>
    <row r="132" spans="1:8" ht="24.75" customHeight="1">
      <c r="A132" s="52">
        <v>116</v>
      </c>
      <c r="B132" s="53"/>
      <c r="C132" s="53"/>
      <c r="D132" s="53"/>
      <c r="E132" s="53"/>
      <c r="F132" s="53"/>
      <c r="G132" s="53"/>
      <c r="H132" s="54"/>
    </row>
    <row r="133" spans="1:8" ht="24.75" customHeight="1">
      <c r="A133" s="52">
        <v>117</v>
      </c>
      <c r="B133" s="53"/>
      <c r="C133" s="53"/>
      <c r="D133" s="53"/>
      <c r="E133" s="53"/>
      <c r="F133" s="53"/>
      <c r="G133" s="53"/>
      <c r="H133" s="54"/>
    </row>
    <row r="134" spans="1:8" ht="24.75" customHeight="1">
      <c r="A134" s="52">
        <v>118</v>
      </c>
      <c r="B134" s="53"/>
      <c r="C134" s="53"/>
      <c r="D134" s="53"/>
      <c r="E134" s="53"/>
      <c r="F134" s="53"/>
      <c r="G134" s="53"/>
      <c r="H134" s="54"/>
    </row>
    <row r="135" spans="1:8" ht="24.75" customHeight="1">
      <c r="A135" s="52">
        <v>119</v>
      </c>
      <c r="B135" s="53"/>
      <c r="C135" s="53"/>
      <c r="D135" s="53"/>
      <c r="E135" s="53"/>
      <c r="F135" s="53"/>
      <c r="G135" s="53"/>
      <c r="H135" s="54"/>
    </row>
    <row r="136" spans="1:8" ht="24.75" customHeight="1" thickBot="1">
      <c r="A136" s="55">
        <v>120</v>
      </c>
      <c r="B136" s="56"/>
      <c r="C136" s="56"/>
      <c r="D136" s="56"/>
      <c r="E136" s="56"/>
      <c r="F136" s="56"/>
      <c r="G136" s="56"/>
      <c r="H136" s="57"/>
    </row>
    <row r="137" spans="1:8" ht="24.75" customHeight="1">
      <c r="A137" s="45" t="s">
        <v>72</v>
      </c>
      <c r="B137" s="46"/>
      <c r="C137" s="46"/>
      <c r="D137" s="46"/>
      <c r="E137" s="46"/>
      <c r="F137" s="46"/>
      <c r="G137" s="46"/>
      <c r="H137" s="46"/>
    </row>
    <row r="138" ht="13.5" customHeight="1"/>
    <row r="139" spans="1:8" ht="13.5" customHeight="1" thickBot="1">
      <c r="A139" s="47" t="s">
        <v>81</v>
      </c>
      <c r="H139" s="48" t="str">
        <f>"（団体名　"&amp;'（２）団体結成・継続届'!E31&amp;"）"</f>
        <v>（団体名　）</v>
      </c>
    </row>
    <row r="140" spans="1:8" ht="24.75" customHeight="1">
      <c r="A140" s="49"/>
      <c r="B140" s="88" t="s">
        <v>107</v>
      </c>
      <c r="C140" s="50" t="s">
        <v>75</v>
      </c>
      <c r="D140" s="50" t="s">
        <v>76</v>
      </c>
      <c r="E140" s="50" t="s">
        <v>77</v>
      </c>
      <c r="F140" s="50" t="s">
        <v>78</v>
      </c>
      <c r="G140" s="50" t="s">
        <v>79</v>
      </c>
      <c r="H140" s="51" t="s">
        <v>80</v>
      </c>
    </row>
    <row r="141" spans="1:8" ht="24.75" customHeight="1">
      <c r="A141" s="52">
        <v>121</v>
      </c>
      <c r="B141" s="53"/>
      <c r="C141" s="53"/>
      <c r="D141" s="53"/>
      <c r="E141" s="53"/>
      <c r="F141" s="53"/>
      <c r="G141" s="53"/>
      <c r="H141" s="54"/>
    </row>
    <row r="142" spans="1:8" ht="24.75" customHeight="1">
      <c r="A142" s="52">
        <v>122</v>
      </c>
      <c r="B142" s="53"/>
      <c r="C142" s="53"/>
      <c r="D142" s="53"/>
      <c r="E142" s="53"/>
      <c r="F142" s="53"/>
      <c r="G142" s="53"/>
      <c r="H142" s="54"/>
    </row>
    <row r="143" spans="1:8" ht="24.75" customHeight="1">
      <c r="A143" s="52">
        <v>123</v>
      </c>
      <c r="B143" s="53"/>
      <c r="C143" s="53"/>
      <c r="D143" s="53"/>
      <c r="E143" s="53"/>
      <c r="F143" s="53"/>
      <c r="G143" s="53"/>
      <c r="H143" s="54"/>
    </row>
    <row r="144" spans="1:8" ht="24.75" customHeight="1">
      <c r="A144" s="52">
        <v>124</v>
      </c>
      <c r="B144" s="53"/>
      <c r="C144" s="53"/>
      <c r="D144" s="53"/>
      <c r="E144" s="53"/>
      <c r="F144" s="53"/>
      <c r="G144" s="53"/>
      <c r="H144" s="54"/>
    </row>
    <row r="145" spans="1:8" ht="24.75" customHeight="1">
      <c r="A145" s="52">
        <v>125</v>
      </c>
      <c r="B145" s="53"/>
      <c r="C145" s="53"/>
      <c r="D145" s="53"/>
      <c r="E145" s="53"/>
      <c r="F145" s="53"/>
      <c r="G145" s="53"/>
      <c r="H145" s="54"/>
    </row>
    <row r="146" spans="1:8" ht="24.75" customHeight="1">
      <c r="A146" s="52">
        <v>126</v>
      </c>
      <c r="B146" s="53"/>
      <c r="C146" s="53"/>
      <c r="D146" s="53"/>
      <c r="E146" s="53"/>
      <c r="F146" s="53"/>
      <c r="G146" s="53"/>
      <c r="H146" s="54"/>
    </row>
    <row r="147" spans="1:8" ht="24.75" customHeight="1">
      <c r="A147" s="52">
        <v>127</v>
      </c>
      <c r="B147" s="53"/>
      <c r="C147" s="53"/>
      <c r="D147" s="53"/>
      <c r="E147" s="53"/>
      <c r="F147" s="53"/>
      <c r="G147" s="53"/>
      <c r="H147" s="54"/>
    </row>
    <row r="148" spans="1:8" ht="24.75" customHeight="1">
      <c r="A148" s="52">
        <v>128</v>
      </c>
      <c r="B148" s="53"/>
      <c r="C148" s="53"/>
      <c r="D148" s="53"/>
      <c r="E148" s="53"/>
      <c r="F148" s="53"/>
      <c r="G148" s="53"/>
      <c r="H148" s="54"/>
    </row>
    <row r="149" spans="1:8" ht="24.75" customHeight="1">
      <c r="A149" s="52">
        <v>129</v>
      </c>
      <c r="B149" s="53"/>
      <c r="C149" s="53"/>
      <c r="D149" s="53"/>
      <c r="E149" s="53"/>
      <c r="F149" s="53"/>
      <c r="G149" s="53"/>
      <c r="H149" s="54"/>
    </row>
    <row r="150" spans="1:8" ht="24.75" customHeight="1">
      <c r="A150" s="52">
        <v>130</v>
      </c>
      <c r="B150" s="53"/>
      <c r="C150" s="53"/>
      <c r="D150" s="53"/>
      <c r="E150" s="53"/>
      <c r="F150" s="53"/>
      <c r="G150" s="53"/>
      <c r="H150" s="54"/>
    </row>
    <row r="151" spans="1:8" ht="24.75" customHeight="1">
      <c r="A151" s="52">
        <v>131</v>
      </c>
      <c r="B151" s="53"/>
      <c r="C151" s="53"/>
      <c r="D151" s="53"/>
      <c r="E151" s="53"/>
      <c r="F151" s="53"/>
      <c r="G151" s="53"/>
      <c r="H151" s="54"/>
    </row>
    <row r="152" spans="1:8" ht="24.75" customHeight="1">
      <c r="A152" s="52">
        <v>132</v>
      </c>
      <c r="B152" s="53"/>
      <c r="C152" s="53"/>
      <c r="D152" s="53"/>
      <c r="E152" s="53"/>
      <c r="F152" s="53"/>
      <c r="G152" s="53"/>
      <c r="H152" s="54"/>
    </row>
    <row r="153" spans="1:8" ht="24.75" customHeight="1">
      <c r="A153" s="52">
        <v>133</v>
      </c>
      <c r="B153" s="53"/>
      <c r="C153" s="53"/>
      <c r="D153" s="53"/>
      <c r="E153" s="53"/>
      <c r="F153" s="53"/>
      <c r="G153" s="53"/>
      <c r="H153" s="54"/>
    </row>
    <row r="154" spans="1:8" ht="24.75" customHeight="1">
      <c r="A154" s="52">
        <v>134</v>
      </c>
      <c r="B154" s="53"/>
      <c r="C154" s="53"/>
      <c r="D154" s="53"/>
      <c r="E154" s="53"/>
      <c r="F154" s="53"/>
      <c r="G154" s="53"/>
      <c r="H154" s="54"/>
    </row>
    <row r="155" spans="1:8" ht="24.75" customHeight="1">
      <c r="A155" s="52">
        <v>135</v>
      </c>
      <c r="B155" s="53"/>
      <c r="C155" s="53"/>
      <c r="D155" s="53"/>
      <c r="E155" s="53"/>
      <c r="F155" s="53"/>
      <c r="G155" s="53"/>
      <c r="H155" s="54"/>
    </row>
    <row r="156" spans="1:8" ht="24.75" customHeight="1">
      <c r="A156" s="52">
        <v>136</v>
      </c>
      <c r="B156" s="53"/>
      <c r="C156" s="53"/>
      <c r="D156" s="53"/>
      <c r="E156" s="53"/>
      <c r="F156" s="53"/>
      <c r="G156" s="53"/>
      <c r="H156" s="54"/>
    </row>
    <row r="157" spans="1:8" ht="24.75" customHeight="1">
      <c r="A157" s="52">
        <v>137</v>
      </c>
      <c r="B157" s="53"/>
      <c r="C157" s="53"/>
      <c r="D157" s="53"/>
      <c r="E157" s="53"/>
      <c r="F157" s="53"/>
      <c r="G157" s="53"/>
      <c r="H157" s="54"/>
    </row>
    <row r="158" spans="1:8" ht="24.75" customHeight="1">
      <c r="A158" s="52">
        <v>138</v>
      </c>
      <c r="B158" s="53"/>
      <c r="C158" s="53"/>
      <c r="D158" s="53"/>
      <c r="E158" s="53"/>
      <c r="F158" s="53"/>
      <c r="G158" s="53"/>
      <c r="H158" s="54"/>
    </row>
    <row r="159" spans="1:8" ht="24.75" customHeight="1">
      <c r="A159" s="52">
        <v>139</v>
      </c>
      <c r="B159" s="53"/>
      <c r="C159" s="53"/>
      <c r="D159" s="53"/>
      <c r="E159" s="53"/>
      <c r="F159" s="53"/>
      <c r="G159" s="53"/>
      <c r="H159" s="54"/>
    </row>
    <row r="160" spans="1:8" ht="24.75" customHeight="1">
      <c r="A160" s="52">
        <v>140</v>
      </c>
      <c r="B160" s="53"/>
      <c r="C160" s="53"/>
      <c r="D160" s="53"/>
      <c r="E160" s="53"/>
      <c r="F160" s="53"/>
      <c r="G160" s="53"/>
      <c r="H160" s="54"/>
    </row>
    <row r="161" spans="1:8" ht="24.75" customHeight="1">
      <c r="A161" s="52">
        <v>141</v>
      </c>
      <c r="B161" s="53"/>
      <c r="C161" s="53"/>
      <c r="D161" s="53"/>
      <c r="E161" s="53"/>
      <c r="F161" s="53"/>
      <c r="G161" s="53"/>
      <c r="H161" s="54"/>
    </row>
    <row r="162" spans="1:8" ht="24.75" customHeight="1">
      <c r="A162" s="52">
        <v>142</v>
      </c>
      <c r="B162" s="53"/>
      <c r="C162" s="53"/>
      <c r="D162" s="53"/>
      <c r="E162" s="53"/>
      <c r="F162" s="53"/>
      <c r="G162" s="53"/>
      <c r="H162" s="54"/>
    </row>
    <row r="163" spans="1:8" ht="24.75" customHeight="1">
      <c r="A163" s="52">
        <v>143</v>
      </c>
      <c r="B163" s="53"/>
      <c r="C163" s="53"/>
      <c r="D163" s="53"/>
      <c r="E163" s="53"/>
      <c r="F163" s="53"/>
      <c r="G163" s="53"/>
      <c r="H163" s="54"/>
    </row>
    <row r="164" spans="1:8" ht="24.75" customHeight="1">
      <c r="A164" s="52">
        <v>144</v>
      </c>
      <c r="B164" s="53"/>
      <c r="C164" s="53"/>
      <c r="D164" s="53"/>
      <c r="E164" s="53"/>
      <c r="F164" s="53"/>
      <c r="G164" s="53"/>
      <c r="H164" s="54"/>
    </row>
    <row r="165" spans="1:8" ht="24.75" customHeight="1">
      <c r="A165" s="52">
        <v>145</v>
      </c>
      <c r="B165" s="53"/>
      <c r="C165" s="53"/>
      <c r="D165" s="53"/>
      <c r="E165" s="53"/>
      <c r="F165" s="53"/>
      <c r="G165" s="53"/>
      <c r="H165" s="54"/>
    </row>
    <row r="166" spans="1:8" ht="24.75" customHeight="1">
      <c r="A166" s="52">
        <v>146</v>
      </c>
      <c r="B166" s="53"/>
      <c r="C166" s="53"/>
      <c r="D166" s="53"/>
      <c r="E166" s="53"/>
      <c r="F166" s="53"/>
      <c r="G166" s="53"/>
      <c r="H166" s="54"/>
    </row>
    <row r="167" spans="1:8" ht="24.75" customHeight="1">
      <c r="A167" s="52">
        <v>147</v>
      </c>
      <c r="B167" s="53"/>
      <c r="C167" s="53"/>
      <c r="D167" s="53"/>
      <c r="E167" s="53"/>
      <c r="F167" s="53"/>
      <c r="G167" s="53"/>
      <c r="H167" s="54"/>
    </row>
    <row r="168" spans="1:8" ht="24.75" customHeight="1">
      <c r="A168" s="52">
        <v>148</v>
      </c>
      <c r="B168" s="53"/>
      <c r="C168" s="53"/>
      <c r="D168" s="53"/>
      <c r="E168" s="53"/>
      <c r="F168" s="53"/>
      <c r="G168" s="53"/>
      <c r="H168" s="54"/>
    </row>
    <row r="169" spans="1:8" ht="24.75" customHeight="1">
      <c r="A169" s="52">
        <v>149</v>
      </c>
      <c r="B169" s="53"/>
      <c r="C169" s="53"/>
      <c r="D169" s="53"/>
      <c r="E169" s="53"/>
      <c r="F169" s="53"/>
      <c r="G169" s="53"/>
      <c r="H169" s="54"/>
    </row>
    <row r="170" spans="1:8" ht="24.75" customHeight="1" thickBot="1">
      <c r="A170" s="55">
        <v>150</v>
      </c>
      <c r="B170" s="56"/>
      <c r="C170" s="56"/>
      <c r="D170" s="56"/>
      <c r="E170" s="56"/>
      <c r="F170" s="56"/>
      <c r="G170" s="56"/>
      <c r="H170" s="57"/>
    </row>
    <row r="171" spans="1:8" ht="24.75" customHeight="1">
      <c r="A171" s="45" t="s">
        <v>72</v>
      </c>
      <c r="B171" s="46"/>
      <c r="C171" s="46"/>
      <c r="D171" s="46"/>
      <c r="E171" s="46"/>
      <c r="F171" s="46"/>
      <c r="G171" s="46"/>
      <c r="H171" s="46"/>
    </row>
    <row r="172" ht="13.5" customHeight="1"/>
    <row r="173" spans="1:8" ht="13.5" customHeight="1" thickBot="1">
      <c r="A173" s="47" t="s">
        <v>81</v>
      </c>
      <c r="H173" s="48" t="str">
        <f>"（団体名　"&amp;'（２）団体結成・継続届'!E31&amp;"）"</f>
        <v>（団体名　）</v>
      </c>
    </row>
    <row r="174" spans="1:8" ht="24.75" customHeight="1">
      <c r="A174" s="49"/>
      <c r="B174" s="88" t="s">
        <v>107</v>
      </c>
      <c r="C174" s="50" t="s">
        <v>75</v>
      </c>
      <c r="D174" s="50" t="s">
        <v>76</v>
      </c>
      <c r="E174" s="50" t="s">
        <v>77</v>
      </c>
      <c r="F174" s="50" t="s">
        <v>78</v>
      </c>
      <c r="G174" s="50" t="s">
        <v>79</v>
      </c>
      <c r="H174" s="51" t="s">
        <v>80</v>
      </c>
    </row>
    <row r="175" spans="1:8" ht="24.75" customHeight="1">
      <c r="A175" s="52">
        <v>151</v>
      </c>
      <c r="B175" s="53"/>
      <c r="C175" s="53"/>
      <c r="D175" s="53"/>
      <c r="E175" s="53"/>
      <c r="F175" s="53"/>
      <c r="G175" s="53"/>
      <c r="H175" s="54"/>
    </row>
    <row r="176" spans="1:8" ht="24.75" customHeight="1">
      <c r="A176" s="52">
        <v>152</v>
      </c>
      <c r="B176" s="53"/>
      <c r="C176" s="53"/>
      <c r="D176" s="53"/>
      <c r="E176" s="53"/>
      <c r="F176" s="53"/>
      <c r="G176" s="53"/>
      <c r="H176" s="54"/>
    </row>
    <row r="177" spans="1:8" ht="24.75" customHeight="1">
      <c r="A177" s="52">
        <v>153</v>
      </c>
      <c r="B177" s="53"/>
      <c r="C177" s="53"/>
      <c r="D177" s="53"/>
      <c r="E177" s="53"/>
      <c r="F177" s="53"/>
      <c r="G177" s="53"/>
      <c r="H177" s="54"/>
    </row>
    <row r="178" spans="1:8" ht="24.75" customHeight="1">
      <c r="A178" s="52">
        <v>154</v>
      </c>
      <c r="B178" s="53"/>
      <c r="C178" s="53"/>
      <c r="D178" s="53"/>
      <c r="E178" s="53"/>
      <c r="F178" s="53"/>
      <c r="G178" s="53"/>
      <c r="H178" s="54"/>
    </row>
    <row r="179" spans="1:8" ht="24.75" customHeight="1">
      <c r="A179" s="52">
        <v>155</v>
      </c>
      <c r="B179" s="53"/>
      <c r="C179" s="53"/>
      <c r="D179" s="53"/>
      <c r="E179" s="53"/>
      <c r="F179" s="53"/>
      <c r="G179" s="53"/>
      <c r="H179" s="54"/>
    </row>
    <row r="180" spans="1:8" ht="24.75" customHeight="1">
      <c r="A180" s="52">
        <v>156</v>
      </c>
      <c r="B180" s="53"/>
      <c r="C180" s="53"/>
      <c r="D180" s="53"/>
      <c r="E180" s="53"/>
      <c r="F180" s="53"/>
      <c r="G180" s="53"/>
      <c r="H180" s="54"/>
    </row>
    <row r="181" spans="1:8" ht="24.75" customHeight="1">
      <c r="A181" s="52">
        <v>157</v>
      </c>
      <c r="B181" s="53"/>
      <c r="C181" s="53"/>
      <c r="D181" s="53"/>
      <c r="E181" s="53"/>
      <c r="F181" s="53"/>
      <c r="G181" s="53"/>
      <c r="H181" s="54"/>
    </row>
    <row r="182" spans="1:8" ht="24.75" customHeight="1">
      <c r="A182" s="52">
        <v>158</v>
      </c>
      <c r="B182" s="53"/>
      <c r="C182" s="53"/>
      <c r="D182" s="53"/>
      <c r="E182" s="53"/>
      <c r="F182" s="53"/>
      <c r="G182" s="53"/>
      <c r="H182" s="54"/>
    </row>
    <row r="183" spans="1:8" ht="24.75" customHeight="1">
      <c r="A183" s="52">
        <v>159</v>
      </c>
      <c r="B183" s="53"/>
      <c r="C183" s="53"/>
      <c r="D183" s="53"/>
      <c r="E183" s="53"/>
      <c r="F183" s="53"/>
      <c r="G183" s="53"/>
      <c r="H183" s="54"/>
    </row>
    <row r="184" spans="1:8" ht="24.75" customHeight="1">
      <c r="A184" s="52">
        <v>160</v>
      </c>
      <c r="B184" s="53"/>
      <c r="C184" s="53"/>
      <c r="D184" s="53"/>
      <c r="E184" s="53"/>
      <c r="F184" s="53"/>
      <c r="G184" s="53"/>
      <c r="H184" s="54"/>
    </row>
    <row r="185" spans="1:8" ht="24.75" customHeight="1">
      <c r="A185" s="52">
        <v>161</v>
      </c>
      <c r="B185" s="53"/>
      <c r="C185" s="53"/>
      <c r="D185" s="53"/>
      <c r="E185" s="53"/>
      <c r="F185" s="53"/>
      <c r="G185" s="53"/>
      <c r="H185" s="54"/>
    </row>
    <row r="186" spans="1:8" ht="24.75" customHeight="1">
      <c r="A186" s="52">
        <v>162</v>
      </c>
      <c r="B186" s="53"/>
      <c r="C186" s="53"/>
      <c r="D186" s="53"/>
      <c r="E186" s="53"/>
      <c r="F186" s="53"/>
      <c r="G186" s="53"/>
      <c r="H186" s="54"/>
    </row>
    <row r="187" spans="1:8" ht="24.75" customHeight="1">
      <c r="A187" s="52">
        <v>163</v>
      </c>
      <c r="B187" s="53"/>
      <c r="C187" s="53"/>
      <c r="D187" s="53"/>
      <c r="E187" s="53"/>
      <c r="F187" s="53"/>
      <c r="G187" s="53"/>
      <c r="H187" s="54"/>
    </row>
    <row r="188" spans="1:8" ht="24.75" customHeight="1">
      <c r="A188" s="52">
        <v>164</v>
      </c>
      <c r="B188" s="53"/>
      <c r="C188" s="53"/>
      <c r="D188" s="53"/>
      <c r="E188" s="53"/>
      <c r="F188" s="53"/>
      <c r="G188" s="53"/>
      <c r="H188" s="54"/>
    </row>
    <row r="189" spans="1:8" ht="24.75" customHeight="1">
      <c r="A189" s="52">
        <v>165</v>
      </c>
      <c r="B189" s="53"/>
      <c r="C189" s="53"/>
      <c r="D189" s="53"/>
      <c r="E189" s="53"/>
      <c r="F189" s="53"/>
      <c r="G189" s="53"/>
      <c r="H189" s="54"/>
    </row>
    <row r="190" spans="1:8" ht="24.75" customHeight="1">
      <c r="A190" s="52">
        <v>166</v>
      </c>
      <c r="B190" s="53"/>
      <c r="C190" s="53"/>
      <c r="D190" s="53"/>
      <c r="E190" s="53"/>
      <c r="F190" s="53"/>
      <c r="G190" s="53"/>
      <c r="H190" s="54"/>
    </row>
    <row r="191" spans="1:8" ht="24.75" customHeight="1">
      <c r="A191" s="52">
        <v>167</v>
      </c>
      <c r="B191" s="53"/>
      <c r="C191" s="53"/>
      <c r="D191" s="53"/>
      <c r="E191" s="53"/>
      <c r="F191" s="53"/>
      <c r="G191" s="53"/>
      <c r="H191" s="54"/>
    </row>
    <row r="192" spans="1:8" ht="24.75" customHeight="1">
      <c r="A192" s="52">
        <v>168</v>
      </c>
      <c r="B192" s="53"/>
      <c r="C192" s="53"/>
      <c r="D192" s="53"/>
      <c r="E192" s="53"/>
      <c r="F192" s="53"/>
      <c r="G192" s="53"/>
      <c r="H192" s="54"/>
    </row>
    <row r="193" spans="1:8" ht="24.75" customHeight="1">
      <c r="A193" s="52">
        <v>169</v>
      </c>
      <c r="B193" s="53"/>
      <c r="C193" s="53"/>
      <c r="D193" s="53"/>
      <c r="E193" s="53"/>
      <c r="F193" s="53"/>
      <c r="G193" s="53"/>
      <c r="H193" s="54"/>
    </row>
    <row r="194" spans="1:8" ht="24.75" customHeight="1">
      <c r="A194" s="52">
        <v>170</v>
      </c>
      <c r="B194" s="53"/>
      <c r="C194" s="53"/>
      <c r="D194" s="53"/>
      <c r="E194" s="53"/>
      <c r="F194" s="53"/>
      <c r="G194" s="53"/>
      <c r="H194" s="54"/>
    </row>
    <row r="195" spans="1:8" ht="24.75" customHeight="1">
      <c r="A195" s="52">
        <v>171</v>
      </c>
      <c r="B195" s="53"/>
      <c r="C195" s="53"/>
      <c r="D195" s="53"/>
      <c r="E195" s="53"/>
      <c r="F195" s="53"/>
      <c r="G195" s="53"/>
      <c r="H195" s="54"/>
    </row>
    <row r="196" spans="1:8" ht="24.75" customHeight="1">
      <c r="A196" s="52">
        <v>172</v>
      </c>
      <c r="B196" s="53"/>
      <c r="C196" s="53"/>
      <c r="D196" s="53"/>
      <c r="E196" s="53"/>
      <c r="F196" s="53"/>
      <c r="G196" s="53"/>
      <c r="H196" s="54"/>
    </row>
    <row r="197" spans="1:8" ht="24.75" customHeight="1">
      <c r="A197" s="52">
        <v>173</v>
      </c>
      <c r="B197" s="53"/>
      <c r="C197" s="53"/>
      <c r="D197" s="53"/>
      <c r="E197" s="53"/>
      <c r="F197" s="53"/>
      <c r="G197" s="53"/>
      <c r="H197" s="54"/>
    </row>
    <row r="198" spans="1:8" ht="24.75" customHeight="1">
      <c r="A198" s="52">
        <v>174</v>
      </c>
      <c r="B198" s="53"/>
      <c r="C198" s="53"/>
      <c r="D198" s="53"/>
      <c r="E198" s="53"/>
      <c r="F198" s="53"/>
      <c r="G198" s="53"/>
      <c r="H198" s="54"/>
    </row>
    <row r="199" spans="1:8" ht="24.75" customHeight="1">
      <c r="A199" s="52">
        <v>175</v>
      </c>
      <c r="B199" s="53"/>
      <c r="C199" s="53"/>
      <c r="D199" s="53"/>
      <c r="E199" s="53"/>
      <c r="F199" s="53"/>
      <c r="G199" s="53"/>
      <c r="H199" s="54"/>
    </row>
    <row r="200" spans="1:8" ht="24.75" customHeight="1">
      <c r="A200" s="52">
        <v>176</v>
      </c>
      <c r="B200" s="53"/>
      <c r="C200" s="53"/>
      <c r="D200" s="53"/>
      <c r="E200" s="53"/>
      <c r="F200" s="53"/>
      <c r="G200" s="53"/>
      <c r="H200" s="54"/>
    </row>
    <row r="201" spans="1:8" ht="24.75" customHeight="1">
      <c r="A201" s="52">
        <v>177</v>
      </c>
      <c r="B201" s="53"/>
      <c r="C201" s="53"/>
      <c r="D201" s="53"/>
      <c r="E201" s="53"/>
      <c r="F201" s="53"/>
      <c r="G201" s="53"/>
      <c r="H201" s="54"/>
    </row>
    <row r="202" spans="1:8" ht="24.75" customHeight="1">
      <c r="A202" s="52">
        <v>178</v>
      </c>
      <c r="B202" s="53"/>
      <c r="C202" s="53"/>
      <c r="D202" s="53"/>
      <c r="E202" s="53"/>
      <c r="F202" s="53"/>
      <c r="G202" s="53"/>
      <c r="H202" s="54"/>
    </row>
    <row r="203" spans="1:8" ht="24.75" customHeight="1">
      <c r="A203" s="52">
        <v>179</v>
      </c>
      <c r="B203" s="53"/>
      <c r="C203" s="53"/>
      <c r="D203" s="53"/>
      <c r="E203" s="53"/>
      <c r="F203" s="53"/>
      <c r="G203" s="53"/>
      <c r="H203" s="54"/>
    </row>
    <row r="204" spans="1:8" ht="24.75" customHeight="1" thickBot="1">
      <c r="A204" s="55">
        <v>180</v>
      </c>
      <c r="B204" s="56"/>
      <c r="C204" s="56"/>
      <c r="D204" s="56"/>
      <c r="E204" s="56"/>
      <c r="F204" s="56"/>
      <c r="G204" s="56"/>
      <c r="H204" s="57"/>
    </row>
    <row r="205" spans="1:8" ht="24.75" customHeight="1">
      <c r="A205" s="45" t="s">
        <v>72</v>
      </c>
      <c r="B205" s="46"/>
      <c r="C205" s="46"/>
      <c r="D205" s="46"/>
      <c r="E205" s="46"/>
      <c r="F205" s="46"/>
      <c r="G205" s="46"/>
      <c r="H205" s="46"/>
    </row>
    <row r="206" ht="13.5" customHeight="1"/>
    <row r="207" spans="1:8" ht="13.5" customHeight="1" thickBot="1">
      <c r="A207" s="47" t="s">
        <v>81</v>
      </c>
      <c r="H207" s="48" t="str">
        <f>"（団体名　"&amp;'（２）団体結成・継続届'!E31&amp;"）"</f>
        <v>（団体名　）</v>
      </c>
    </row>
    <row r="208" spans="1:8" ht="24.75" customHeight="1">
      <c r="A208" s="49"/>
      <c r="B208" s="88" t="s">
        <v>107</v>
      </c>
      <c r="C208" s="50" t="s">
        <v>75</v>
      </c>
      <c r="D208" s="50" t="s">
        <v>76</v>
      </c>
      <c r="E208" s="50" t="s">
        <v>77</v>
      </c>
      <c r="F208" s="50" t="s">
        <v>78</v>
      </c>
      <c r="G208" s="50" t="s">
        <v>79</v>
      </c>
      <c r="H208" s="51" t="s">
        <v>80</v>
      </c>
    </row>
    <row r="209" spans="1:8" ht="24.75" customHeight="1">
      <c r="A209" s="52">
        <v>181</v>
      </c>
      <c r="B209" s="53"/>
      <c r="C209" s="53"/>
      <c r="D209" s="53"/>
      <c r="E209" s="53"/>
      <c r="F209" s="53"/>
      <c r="G209" s="53"/>
      <c r="H209" s="54"/>
    </row>
    <row r="210" spans="1:8" ht="24.75" customHeight="1">
      <c r="A210" s="52">
        <v>182</v>
      </c>
      <c r="B210" s="53"/>
      <c r="C210" s="53"/>
      <c r="D210" s="53"/>
      <c r="E210" s="53"/>
      <c r="F210" s="53"/>
      <c r="G210" s="53"/>
      <c r="H210" s="54"/>
    </row>
    <row r="211" spans="1:8" ht="24.75" customHeight="1">
      <c r="A211" s="52">
        <v>183</v>
      </c>
      <c r="B211" s="53"/>
      <c r="C211" s="53"/>
      <c r="D211" s="53"/>
      <c r="E211" s="53"/>
      <c r="F211" s="53"/>
      <c r="G211" s="53"/>
      <c r="H211" s="54"/>
    </row>
    <row r="212" spans="1:8" ht="24.75" customHeight="1">
      <c r="A212" s="52">
        <v>184</v>
      </c>
      <c r="B212" s="53"/>
      <c r="C212" s="53"/>
      <c r="D212" s="53"/>
      <c r="E212" s="53"/>
      <c r="F212" s="53"/>
      <c r="G212" s="53"/>
      <c r="H212" s="54"/>
    </row>
    <row r="213" spans="1:8" ht="24.75" customHeight="1">
      <c r="A213" s="52">
        <v>185</v>
      </c>
      <c r="B213" s="53"/>
      <c r="C213" s="53"/>
      <c r="D213" s="53"/>
      <c r="E213" s="53"/>
      <c r="F213" s="53"/>
      <c r="G213" s="53"/>
      <c r="H213" s="54"/>
    </row>
    <row r="214" spans="1:8" ht="24.75" customHeight="1">
      <c r="A214" s="52">
        <v>186</v>
      </c>
      <c r="B214" s="53"/>
      <c r="C214" s="53"/>
      <c r="D214" s="53"/>
      <c r="E214" s="53"/>
      <c r="F214" s="53"/>
      <c r="G214" s="53"/>
      <c r="H214" s="54"/>
    </row>
    <row r="215" spans="1:8" ht="24.75" customHeight="1">
      <c r="A215" s="52">
        <v>187</v>
      </c>
      <c r="B215" s="53"/>
      <c r="C215" s="53"/>
      <c r="D215" s="53"/>
      <c r="E215" s="53"/>
      <c r="F215" s="53"/>
      <c r="G215" s="53"/>
      <c r="H215" s="54"/>
    </row>
    <row r="216" spans="1:8" ht="24.75" customHeight="1">
      <c r="A216" s="52">
        <v>188</v>
      </c>
      <c r="B216" s="53"/>
      <c r="C216" s="53"/>
      <c r="D216" s="53"/>
      <c r="E216" s="53"/>
      <c r="F216" s="53"/>
      <c r="G216" s="53"/>
      <c r="H216" s="54"/>
    </row>
    <row r="217" spans="1:8" ht="24.75" customHeight="1">
      <c r="A217" s="52">
        <v>189</v>
      </c>
      <c r="B217" s="53"/>
      <c r="C217" s="53"/>
      <c r="D217" s="53"/>
      <c r="E217" s="53"/>
      <c r="F217" s="53"/>
      <c r="G217" s="53"/>
      <c r="H217" s="54"/>
    </row>
    <row r="218" spans="1:8" ht="24.75" customHeight="1">
      <c r="A218" s="52">
        <v>190</v>
      </c>
      <c r="B218" s="53"/>
      <c r="C218" s="53"/>
      <c r="D218" s="53"/>
      <c r="E218" s="53"/>
      <c r="F218" s="53"/>
      <c r="G218" s="53"/>
      <c r="H218" s="54"/>
    </row>
    <row r="219" spans="1:8" ht="24.75" customHeight="1">
      <c r="A219" s="52">
        <v>191</v>
      </c>
      <c r="B219" s="53"/>
      <c r="C219" s="53"/>
      <c r="D219" s="53"/>
      <c r="E219" s="53"/>
      <c r="F219" s="53"/>
      <c r="G219" s="53"/>
      <c r="H219" s="54"/>
    </row>
    <row r="220" spans="1:8" ht="24.75" customHeight="1">
      <c r="A220" s="52">
        <v>192</v>
      </c>
      <c r="B220" s="53"/>
      <c r="C220" s="53"/>
      <c r="D220" s="53"/>
      <c r="E220" s="53"/>
      <c r="F220" s="53"/>
      <c r="G220" s="53"/>
      <c r="H220" s="54"/>
    </row>
    <row r="221" spans="1:8" ht="24.75" customHeight="1">
      <c r="A221" s="52">
        <v>193</v>
      </c>
      <c r="B221" s="53"/>
      <c r="C221" s="53"/>
      <c r="D221" s="53"/>
      <c r="E221" s="53"/>
      <c r="F221" s="53"/>
      <c r="G221" s="53"/>
      <c r="H221" s="54"/>
    </row>
    <row r="222" spans="1:8" ht="24.75" customHeight="1">
      <c r="A222" s="52">
        <v>194</v>
      </c>
      <c r="B222" s="53"/>
      <c r="C222" s="53"/>
      <c r="D222" s="53"/>
      <c r="E222" s="53"/>
      <c r="F222" s="53"/>
      <c r="G222" s="53"/>
      <c r="H222" s="54"/>
    </row>
    <row r="223" spans="1:8" ht="24.75" customHeight="1">
      <c r="A223" s="52">
        <v>195</v>
      </c>
      <c r="B223" s="53"/>
      <c r="C223" s="53"/>
      <c r="D223" s="53"/>
      <c r="E223" s="53"/>
      <c r="F223" s="53"/>
      <c r="G223" s="53"/>
      <c r="H223" s="54"/>
    </row>
    <row r="224" spans="1:8" ht="24.75" customHeight="1">
      <c r="A224" s="52">
        <v>196</v>
      </c>
      <c r="B224" s="53"/>
      <c r="C224" s="53"/>
      <c r="D224" s="53"/>
      <c r="E224" s="53"/>
      <c r="F224" s="53"/>
      <c r="G224" s="53"/>
      <c r="H224" s="54"/>
    </row>
    <row r="225" spans="1:8" ht="24.75" customHeight="1">
      <c r="A225" s="52">
        <v>197</v>
      </c>
      <c r="B225" s="53"/>
      <c r="C225" s="53"/>
      <c r="D225" s="53"/>
      <c r="E225" s="53"/>
      <c r="F225" s="53"/>
      <c r="G225" s="53"/>
      <c r="H225" s="54"/>
    </row>
    <row r="226" spans="1:8" ht="24.75" customHeight="1">
      <c r="A226" s="52">
        <v>198</v>
      </c>
      <c r="B226" s="53"/>
      <c r="C226" s="53"/>
      <c r="D226" s="53"/>
      <c r="E226" s="53"/>
      <c r="F226" s="53"/>
      <c r="G226" s="53"/>
      <c r="H226" s="54"/>
    </row>
    <row r="227" spans="1:8" ht="24.75" customHeight="1">
      <c r="A227" s="52">
        <v>199</v>
      </c>
      <c r="B227" s="53"/>
      <c r="C227" s="53"/>
      <c r="D227" s="53"/>
      <c r="E227" s="53"/>
      <c r="F227" s="53"/>
      <c r="G227" s="53"/>
      <c r="H227" s="54"/>
    </row>
    <row r="228" spans="1:8" ht="24.75" customHeight="1">
      <c r="A228" s="52">
        <v>200</v>
      </c>
      <c r="B228" s="53"/>
      <c r="C228" s="53"/>
      <c r="D228" s="53"/>
      <c r="E228" s="53"/>
      <c r="F228" s="53"/>
      <c r="G228" s="53"/>
      <c r="H228" s="54"/>
    </row>
    <row r="229" spans="1:8" ht="24.75" customHeight="1">
      <c r="A229" s="52">
        <v>201</v>
      </c>
      <c r="B229" s="53"/>
      <c r="C229" s="53"/>
      <c r="D229" s="53"/>
      <c r="E229" s="53"/>
      <c r="F229" s="53"/>
      <c r="G229" s="53"/>
      <c r="H229" s="54"/>
    </row>
    <row r="230" spans="1:8" ht="24.75" customHeight="1">
      <c r="A230" s="52">
        <v>202</v>
      </c>
      <c r="B230" s="53"/>
      <c r="C230" s="53"/>
      <c r="D230" s="53"/>
      <c r="E230" s="53"/>
      <c r="F230" s="53"/>
      <c r="G230" s="53"/>
      <c r="H230" s="54"/>
    </row>
    <row r="231" spans="1:8" ht="24.75" customHeight="1">
      <c r="A231" s="52">
        <v>203</v>
      </c>
      <c r="B231" s="53"/>
      <c r="C231" s="53"/>
      <c r="D231" s="53"/>
      <c r="E231" s="53"/>
      <c r="F231" s="53"/>
      <c r="G231" s="53"/>
      <c r="H231" s="54"/>
    </row>
    <row r="232" spans="1:8" ht="24.75" customHeight="1">
      <c r="A232" s="52">
        <v>204</v>
      </c>
      <c r="B232" s="53"/>
      <c r="C232" s="53"/>
      <c r="D232" s="53"/>
      <c r="E232" s="53"/>
      <c r="F232" s="53"/>
      <c r="G232" s="53"/>
      <c r="H232" s="54"/>
    </row>
    <row r="233" spans="1:8" ht="24.75" customHeight="1">
      <c r="A233" s="52">
        <v>205</v>
      </c>
      <c r="B233" s="53"/>
      <c r="C233" s="53"/>
      <c r="D233" s="53"/>
      <c r="E233" s="53"/>
      <c r="F233" s="53"/>
      <c r="G233" s="53"/>
      <c r="H233" s="54"/>
    </row>
    <row r="234" spans="1:8" ht="24.75" customHeight="1">
      <c r="A234" s="52">
        <v>206</v>
      </c>
      <c r="B234" s="53"/>
      <c r="C234" s="53"/>
      <c r="D234" s="53"/>
      <c r="E234" s="53"/>
      <c r="F234" s="53"/>
      <c r="G234" s="53"/>
      <c r="H234" s="54"/>
    </row>
    <row r="235" spans="1:8" ht="24.75" customHeight="1">
      <c r="A235" s="52">
        <v>207</v>
      </c>
      <c r="B235" s="53"/>
      <c r="C235" s="53"/>
      <c r="D235" s="53"/>
      <c r="E235" s="53"/>
      <c r="F235" s="53"/>
      <c r="G235" s="53"/>
      <c r="H235" s="54"/>
    </row>
    <row r="236" spans="1:8" ht="24.75" customHeight="1">
      <c r="A236" s="52">
        <v>208</v>
      </c>
      <c r="B236" s="53"/>
      <c r="C236" s="53"/>
      <c r="D236" s="53"/>
      <c r="E236" s="53"/>
      <c r="F236" s="53"/>
      <c r="G236" s="53"/>
      <c r="H236" s="54"/>
    </row>
    <row r="237" spans="1:8" ht="24.75" customHeight="1">
      <c r="A237" s="52">
        <v>209</v>
      </c>
      <c r="B237" s="53"/>
      <c r="C237" s="53"/>
      <c r="D237" s="53"/>
      <c r="E237" s="53"/>
      <c r="F237" s="53"/>
      <c r="G237" s="53"/>
      <c r="H237" s="54"/>
    </row>
    <row r="238" spans="1:8" ht="24.75" customHeight="1" thickBot="1">
      <c r="A238" s="55">
        <v>210</v>
      </c>
      <c r="B238" s="56"/>
      <c r="C238" s="56"/>
      <c r="D238" s="56"/>
      <c r="E238" s="56"/>
      <c r="F238" s="56"/>
      <c r="G238" s="56"/>
      <c r="H238" s="57"/>
    </row>
  </sheetData>
  <sheetProtection password="CC01" sheet="1"/>
  <conditionalFormatting sqref="B209:H238">
    <cfRule type="cellIs" priority="7" dxfId="0" operator="equal" stopIfTrue="1">
      <formula>""</formula>
    </cfRule>
  </conditionalFormatting>
  <conditionalFormatting sqref="B175:H204">
    <cfRule type="cellIs" priority="6" dxfId="0" operator="equal" stopIfTrue="1">
      <formula>""</formula>
    </cfRule>
  </conditionalFormatting>
  <conditionalFormatting sqref="B141:H170">
    <cfRule type="cellIs" priority="5" dxfId="0" operator="equal" stopIfTrue="1">
      <formula>""</formula>
    </cfRule>
  </conditionalFormatting>
  <conditionalFormatting sqref="B107:H136">
    <cfRule type="cellIs" priority="4" dxfId="0" operator="equal" stopIfTrue="1">
      <formula>""</formula>
    </cfRule>
  </conditionalFormatting>
  <conditionalFormatting sqref="B73:H102">
    <cfRule type="cellIs" priority="3" dxfId="0" operator="equal" stopIfTrue="1">
      <formula>""</formula>
    </cfRule>
  </conditionalFormatting>
  <conditionalFormatting sqref="B39:H68">
    <cfRule type="cellIs" priority="2" dxfId="0" operator="equal" stopIfTrue="1">
      <formula>""</formula>
    </cfRule>
  </conditionalFormatting>
  <conditionalFormatting sqref="B5:H34">
    <cfRule type="cellIs" priority="1" dxfId="0" operator="equal" stopIfTrue="1">
      <formula>""</formula>
    </cfRule>
  </conditionalFormatting>
  <dataValidations count="3">
    <dataValidation type="list" allowBlank="1" showInputMessage="1" showErrorMessage="1" sqref="D209:D238 D73:D102 D107:D136 D141:D170 D39:D68 D175:D204 D5:D34">
      <formula1>"男,女"</formula1>
    </dataValidation>
    <dataValidation type="list" allowBlank="1" showInputMessage="1" showErrorMessage="1" sqref="F39:F68 F73:F102 F107:F136 F141:F170 F209:F238 F175:F204 F5:F34">
      <formula1>"1,2,3,4,5,6"</formula1>
    </dataValidation>
    <dataValidation type="list" allowBlank="1" showInputMessage="1" showErrorMessage="1" sqref="E39:E68 E73:E102 E107:E136 E141:E170 E209:E238 E175:E204 E5:E34">
      <formula1>"人文,教育,経済,理,医,工,農,共獣,国際,人文科,教育学,経済学,医学系,理工学,創成科学,農学,東アジ,技術経,連合獣"</formula1>
    </dataValidation>
  </dataValidations>
  <printOptions/>
  <pageMargins left="0.7874015748031497" right="0.3937007874015748" top="0.3937007874015748" bottom="0.5905511811023623" header="0.31496062992125984" footer="0.31496062992125984"/>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2:S6"/>
  <sheetViews>
    <sheetView zoomScalePageLayoutView="0" workbookViewId="0" topLeftCell="A1">
      <selection activeCell="J3" sqref="J3"/>
    </sheetView>
  </sheetViews>
  <sheetFormatPr defaultColWidth="9.00390625" defaultRowHeight="13.5"/>
  <cols>
    <col min="15" max="15" width="15.125" style="0" customWidth="1"/>
    <col min="16" max="16" width="40.875" style="0" customWidth="1"/>
    <col min="17" max="17" width="34.25390625" style="0" customWidth="1"/>
  </cols>
  <sheetData>
    <row r="2" spans="1:19" ht="13.5">
      <c r="A2" s="93" t="s">
        <v>108</v>
      </c>
      <c r="B2" s="91" t="s">
        <v>109</v>
      </c>
      <c r="C2" s="91" t="s">
        <v>110</v>
      </c>
      <c r="D2" s="91" t="s">
        <v>111</v>
      </c>
      <c r="E2" s="91" t="s">
        <v>112</v>
      </c>
      <c r="F2" s="91"/>
      <c r="G2" s="91" t="s">
        <v>113</v>
      </c>
      <c r="H2" s="91" t="s">
        <v>78</v>
      </c>
      <c r="I2" s="91" t="s">
        <v>114</v>
      </c>
      <c r="J2" s="91" t="s">
        <v>115</v>
      </c>
      <c r="K2" s="91" t="s">
        <v>116</v>
      </c>
      <c r="L2" s="91" t="s">
        <v>113</v>
      </c>
      <c r="M2" s="91" t="s">
        <v>78</v>
      </c>
      <c r="N2" s="91" t="s">
        <v>114</v>
      </c>
      <c r="O2" s="91" t="s">
        <v>117</v>
      </c>
      <c r="P2" s="93" t="s">
        <v>118</v>
      </c>
      <c r="Q2" s="93" t="s">
        <v>119</v>
      </c>
      <c r="R2" s="91" t="s">
        <v>120</v>
      </c>
      <c r="S2" s="91" t="s">
        <v>121</v>
      </c>
    </row>
    <row r="3" spans="1:19" ht="13.5">
      <c r="A3" s="92">
        <f>'（２）団体結成・継続届'!E31</f>
        <v>0</v>
      </c>
      <c r="B3" s="92">
        <f>'（２）団体結成・継続届'!E30</f>
      </c>
      <c r="C3" s="92">
        <f>'（２）団体結成・継続届'!T31</f>
        <v>0</v>
      </c>
      <c r="D3" s="95">
        <f>'（２）団体結成・継続届'!E46</f>
        <v>0</v>
      </c>
      <c r="E3" s="95">
        <f>'（２）団体結成・継続届'!V46</f>
        <v>0</v>
      </c>
      <c r="F3" s="95">
        <f>'（２）団体結成・継続届'!S28</f>
        <v>0</v>
      </c>
      <c r="G3" s="95">
        <f>'（２）団体結成・継続届'!K46</f>
        <v>0</v>
      </c>
      <c r="H3" s="95">
        <f>'（２）団体結成・継続届'!M46</f>
        <v>0</v>
      </c>
      <c r="I3" s="95">
        <f>'（２）団体結成・継続届'!O46</f>
        <v>0</v>
      </c>
      <c r="J3" s="95">
        <f>'（２）団体結成・継続届'!V46</f>
        <v>0</v>
      </c>
      <c r="K3" s="95">
        <f>'（２）団体結成・継続届'!E47</f>
        <v>0</v>
      </c>
      <c r="L3" s="95">
        <f>'（２）団体結成・継続届'!K47</f>
        <v>0</v>
      </c>
      <c r="M3" s="95">
        <f>'（２）団体結成・継続届'!M47</f>
        <v>0</v>
      </c>
      <c r="N3" s="95">
        <f>'（２）団体結成・継続届'!O47</f>
        <v>0</v>
      </c>
      <c r="O3" s="94">
        <f>'（２）団体結成・継続届'!V47</f>
        <v>0</v>
      </c>
      <c r="P3" s="92">
        <f>'（２）団体結成・継続届'!E33</f>
        <v>0</v>
      </c>
      <c r="Q3" s="92">
        <f>'（２）団体結成・継続届'!E39</f>
        <v>0</v>
      </c>
      <c r="R3" s="96">
        <f>'（２）団体結成・継続届'!Y62</f>
        <v>0</v>
      </c>
      <c r="S3" s="96">
        <f>'（２）団体結成・継続届'!AA62</f>
        <v>0</v>
      </c>
    </row>
    <row r="6" ht="13.5">
      <c r="B6" s="104"/>
    </row>
  </sheetData>
  <sheetProtection password="CC0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学務部学生支援課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山口大学</dc:creator>
  <cp:keywords/>
  <dc:description/>
  <cp:lastModifiedBy>山口大学</cp:lastModifiedBy>
  <cp:lastPrinted>2020-06-24T00:48:03Z</cp:lastPrinted>
  <dcterms:created xsi:type="dcterms:W3CDTF">2009-11-27T02:04:01Z</dcterms:created>
  <dcterms:modified xsi:type="dcterms:W3CDTF">2020-06-24T06:42:52Z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